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140" windowHeight="7650"/>
  </bookViews>
  <sheets>
    <sheet name="IVL Debts &amp; Glossary of term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'IVL Debts &amp; Glossary of terms'!$A$1:$K$36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21" i="1"/>
  <c r="C34" i="1" l="1"/>
  <c r="C33" i="1"/>
  <c r="C32" i="1"/>
  <c r="C31" i="1"/>
  <c r="C29" i="1"/>
  <c r="C28" i="1"/>
  <c r="C30" i="1" s="1"/>
  <c r="C36" i="1" s="1"/>
  <c r="C27" i="1"/>
  <c r="C24" i="1"/>
  <c r="C19" i="1"/>
  <c r="C14" i="1" s="1"/>
  <c r="E13" i="1"/>
  <c r="C12" i="1"/>
  <c r="H11" i="1"/>
  <c r="H30" i="1" s="1"/>
  <c r="H32" i="1" s="1"/>
  <c r="G11" i="1"/>
  <c r="G30" i="1" s="1"/>
  <c r="G32" i="1" s="1"/>
  <c r="F11" i="1"/>
  <c r="E11" i="1"/>
  <c r="E30" i="1" s="1"/>
  <c r="C10" i="1"/>
  <c r="C11" i="1" s="1"/>
  <c r="C17" i="1" s="1"/>
  <c r="D9" i="1"/>
  <c r="C9" i="1"/>
  <c r="C8" i="1"/>
  <c r="D8" i="1" s="1"/>
  <c r="C7" i="1"/>
  <c r="C26" i="1" s="1"/>
  <c r="K5" i="1"/>
  <c r="J5" i="1"/>
  <c r="J24" i="1" s="1"/>
  <c r="I5" i="1"/>
  <c r="I24" i="1" s="1"/>
  <c r="H5" i="1"/>
  <c r="H24" i="1" s="1"/>
  <c r="G5" i="1"/>
  <c r="G24" i="1" s="1"/>
  <c r="F5" i="1"/>
  <c r="F24" i="1" s="1"/>
  <c r="E5" i="1"/>
  <c r="E24" i="1" s="1"/>
  <c r="K4" i="1"/>
  <c r="J4" i="1"/>
  <c r="I4" i="1"/>
  <c r="H4" i="1"/>
  <c r="H23" i="1" s="1"/>
  <c r="G4" i="1"/>
  <c r="G23" i="1" s="1"/>
  <c r="F4" i="1"/>
  <c r="E4" i="1"/>
  <c r="G25" i="1" l="1"/>
  <c r="I6" i="1"/>
  <c r="F6" i="1"/>
  <c r="J6" i="1"/>
  <c r="F13" i="1"/>
  <c r="C13" i="1"/>
  <c r="C15" i="1"/>
  <c r="G6" i="1"/>
  <c r="D27" i="1"/>
  <c r="G13" i="1"/>
  <c r="K24" i="1"/>
  <c r="E6" i="1"/>
  <c r="K6" i="1" s="1"/>
  <c r="H13" i="1"/>
  <c r="C5" i="1"/>
  <c r="I13" i="1"/>
  <c r="H25" i="1"/>
  <c r="E32" i="1"/>
  <c r="C4" i="1"/>
  <c r="D5" i="1"/>
  <c r="H6" i="1"/>
  <c r="E23" i="1"/>
  <c r="I23" i="1"/>
  <c r="I25" i="1" s="1"/>
  <c r="D24" i="1"/>
  <c r="D28" i="1"/>
  <c r="F30" i="1"/>
  <c r="F32" i="1" s="1"/>
  <c r="F23" i="1"/>
  <c r="F25" i="1" s="1"/>
  <c r="J23" i="1"/>
  <c r="J25" i="1" s="1"/>
  <c r="I11" i="1"/>
  <c r="C23" i="1"/>
  <c r="D4" i="1" l="1"/>
  <c r="C6" i="1"/>
  <c r="H7" i="1" s="1"/>
  <c r="K7" i="1"/>
  <c r="C25" i="1"/>
  <c r="F26" i="1" s="1"/>
  <c r="D23" i="1"/>
  <c r="E25" i="1"/>
  <c r="K23" i="1"/>
  <c r="I32" i="1"/>
  <c r="I30" i="1"/>
  <c r="J26" i="1"/>
  <c r="H26" i="1"/>
  <c r="E26" i="1" l="1"/>
  <c r="K25" i="1"/>
  <c r="K26" i="1" s="1"/>
  <c r="D6" i="1"/>
  <c r="J7" i="1"/>
  <c r="I7" i="1"/>
  <c r="F7" i="1"/>
  <c r="G7" i="1"/>
  <c r="E7" i="1"/>
  <c r="D25" i="1"/>
  <c r="G26" i="1"/>
  <c r="I26" i="1"/>
</calcChain>
</file>

<file path=xl/sharedStrings.xml><?xml version="1.0" encoding="utf-8"?>
<sst xmlns="http://schemas.openxmlformats.org/spreadsheetml/2006/main" count="75" uniqueCount="31">
  <si>
    <t>Total</t>
  </si>
  <si>
    <t xml:space="preserve">Fixed Portion </t>
  </si>
  <si>
    <t>%</t>
  </si>
  <si>
    <t>US$</t>
  </si>
  <si>
    <t>EUR</t>
  </si>
  <si>
    <t>THB</t>
  </si>
  <si>
    <t>Others</t>
  </si>
  <si>
    <t>PET</t>
  </si>
  <si>
    <t>Fibers</t>
  </si>
  <si>
    <t>Feedstock</t>
  </si>
  <si>
    <t>รายละเอียดหนี้สินของบริษัท</t>
  </si>
  <si>
    <t>หน่วย : บาท</t>
  </si>
  <si>
    <t>หนี้สินระยะยาว</t>
  </si>
  <si>
    <t>ล้านบาท</t>
  </si>
  <si>
    <t>หุ้นกู้</t>
  </si>
  <si>
    <t>รวมหนี้สินระยะยาว</t>
  </si>
  <si>
    <t>หนี้สินระยะสั้น</t>
  </si>
  <si>
    <t>รวมหนี้สิน</t>
  </si>
  <si>
    <t>เงินสดและเงินสดภายใต้การบริหาร</t>
  </si>
  <si>
    <t>หนี้สินสุทธิ</t>
  </si>
  <si>
    <t>หนี้สินในโครงการที่ยังไม่เริ่มดำเนินงาน</t>
  </si>
  <si>
    <t>หนี้สินจากการดำเนินงานสุทธิ</t>
  </si>
  <si>
    <t>อัตราแลกเปลี่ยน</t>
  </si>
  <si>
    <t>บาท/ดอลลาร์สหรัฐ</t>
  </si>
  <si>
    <t>หน่วย : เหรียญดอลลาร์สหรัฐ</t>
  </si>
  <si>
    <t>ล้านเหรียญ</t>
  </si>
  <si>
    <t>ไตรมาสที่1 ปี 2561</t>
  </si>
  <si>
    <t>การจ่ายคืนหนี้สินระยะยาว</t>
  </si>
  <si>
    <t>2566 เป็นต้นไป</t>
  </si>
  <si>
    <t>รวม</t>
  </si>
  <si>
    <t>หนี้สินรวมจำแนกตามสกุลเงิน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</si>
</sst>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4" fontId="11" fillId="0" borderId="0" applyFill="0" applyBorder="0" applyAlignment="0" applyProtection="0"/>
    <xf numFmtId="4" fontId="12" fillId="0" borderId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38" fontId="4" fillId="2" borderId="0" xfId="0" applyNumberFormat="1" applyFont="1" applyFill="1"/>
    <xf numFmtId="38" fontId="4" fillId="2" borderId="0" xfId="0" applyNumberFormat="1" applyFont="1" applyFill="1" applyAlignment="1">
      <alignment horizontal="center"/>
    </xf>
    <xf numFmtId="38" fontId="4" fillId="4" borderId="2" xfId="0" applyNumberFormat="1" applyFont="1" applyFill="1" applyBorder="1"/>
    <xf numFmtId="9" fontId="4" fillId="4" borderId="2" xfId="2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38" fontId="4" fillId="4" borderId="2" xfId="0" applyNumberFormat="1" applyFont="1" applyFill="1" applyBorder="1" applyAlignment="1">
      <alignment horizontal="right"/>
    </xf>
    <xf numFmtId="9" fontId="4" fillId="4" borderId="0" xfId="2" applyFont="1" applyFill="1" applyBorder="1"/>
    <xf numFmtId="9" fontId="2" fillId="0" borderId="0" xfId="2" applyFont="1" applyFill="1" applyBorder="1"/>
    <xf numFmtId="38" fontId="4" fillId="5" borderId="2" xfId="0" applyNumberFormat="1" applyFont="1" applyFill="1" applyBorder="1"/>
    <xf numFmtId="9" fontId="4" fillId="5" borderId="2" xfId="2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4" fillId="2" borderId="2" xfId="0" applyNumberFormat="1" applyFont="1" applyFill="1" applyBorder="1"/>
    <xf numFmtId="38" fontId="4" fillId="0" borderId="4" xfId="0" applyNumberFormat="1" applyFont="1" applyFill="1" applyBorder="1" applyAlignment="1">
      <alignment horizontal="right"/>
    </xf>
    <xf numFmtId="38" fontId="4" fillId="5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9" fontId="2" fillId="0" borderId="6" xfId="2" applyFont="1" applyFill="1" applyBorder="1" applyAlignment="1">
      <alignment horizontal="right"/>
    </xf>
    <xf numFmtId="43" fontId="2" fillId="0" borderId="0" xfId="0" applyNumberFormat="1" applyFont="1" applyFill="1" applyBorder="1"/>
    <xf numFmtId="38" fontId="4" fillId="2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6" borderId="0" xfId="0" applyFont="1" applyFill="1" applyBorder="1"/>
    <xf numFmtId="0" fontId="2" fillId="6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3" fillId="2" borderId="0" xfId="0" applyFont="1" applyFill="1" applyBorder="1"/>
    <xf numFmtId="0" fontId="5" fillId="0" borderId="0" xfId="0" applyFont="1" applyFill="1" applyBorder="1" applyAlignment="1">
      <alignment wrapText="1"/>
    </xf>
    <xf numFmtId="38" fontId="4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19050</xdr:rowOff>
    </xdr:from>
    <xdr:to>
      <xdr:col>10</xdr:col>
      <xdr:colOff>277466</xdr:colOff>
      <xdr:row>0</xdr:row>
      <xdr:rowOff>232762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62875" y="19050"/>
          <a:ext cx="848966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Consol%20loan%20Mar%20(%2022%20Apr'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Factsheet/IVL%20Historical%20Information_Yr'10%20to%201Q18_Exter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%20Co,Segm,Region%20Performance%201Q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"/>
      <sheetName val="VJ info"/>
      <sheetName val="Debt profile (1Q18)"/>
      <sheetName val="Summary Sheet - Bank Debt"/>
      <sheetName val="Summary Fix float"/>
      <sheetName val="Bank Relationship"/>
      <sheetName val="monthly Compare"/>
      <sheetName val="Sheet1"/>
      <sheetName val="Sheet2"/>
      <sheetName val="Loan Summary-Master"/>
      <sheetName val="New Disscusstion"/>
      <sheetName val="Input"/>
      <sheetName val="Q report Xcheck"/>
      <sheetName val="IRS"/>
      <sheetName val="Data record"/>
      <sheetName val="ZZ_Seg_SFP"/>
      <sheetName val="WC"/>
      <sheetName val="Ex rate"/>
      <sheetName val="Fx &amp; Int Rates"/>
      <sheetName val="EU LTL"/>
      <sheetName val="Plan"/>
      <sheetName val="Sheet3"/>
    </sheetNames>
    <sheetDataSet>
      <sheetData sheetId="0" refreshError="1"/>
      <sheetData sheetId="1" refreshError="1"/>
      <sheetData sheetId="2">
        <row r="1">
          <cell r="J1">
            <v>31.2318</v>
          </cell>
        </row>
        <row r="3">
          <cell r="I3">
            <v>32975.253446990188</v>
          </cell>
          <cell r="N3">
            <v>4694.7666486118414</v>
          </cell>
          <cell r="O3">
            <v>3530</v>
          </cell>
        </row>
        <row r="4">
          <cell r="I4">
            <v>39025.585628703768</v>
          </cell>
          <cell r="N4">
            <v>17667.163830214409</v>
          </cell>
          <cell r="O4">
            <v>1500</v>
          </cell>
        </row>
        <row r="5">
          <cell r="I5">
            <v>15792.849531046455</v>
          </cell>
          <cell r="N5">
            <v>10613.422165927353</v>
          </cell>
          <cell r="O5">
            <v>3478.2115127175371</v>
          </cell>
        </row>
        <row r="6">
          <cell r="I6">
            <v>280.19637558357465</v>
          </cell>
          <cell r="N6">
            <v>9217.1597350506272</v>
          </cell>
          <cell r="O6">
            <v>3500</v>
          </cell>
        </row>
        <row r="7">
          <cell r="N7">
            <v>324.31387089611019</v>
          </cell>
          <cell r="O7">
            <v>7645</v>
          </cell>
        </row>
        <row r="8">
          <cell r="N8">
            <v>334.78974929964807</v>
          </cell>
          <cell r="O8">
            <v>20996.145487282462</v>
          </cell>
        </row>
        <row r="9">
          <cell r="I9">
            <v>2654.2950176760141</v>
          </cell>
          <cell r="N9">
            <v>42851.615999999995</v>
          </cell>
          <cell r="O9">
            <v>40649.356999999996</v>
          </cell>
        </row>
        <row r="13">
          <cell r="Q13">
            <v>0.61481044563064868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"/>
      <sheetName val="Logo"/>
    </sheetNames>
    <sheetDataSet>
      <sheetData sheetId="0">
        <row r="44">
          <cell r="AG44">
            <v>90728.180000000008</v>
          </cell>
        </row>
        <row r="45">
          <cell r="AG45">
            <v>-13206.035969011054</v>
          </cell>
        </row>
        <row r="47">
          <cell r="AG47">
            <v>-27236.301417741004</v>
          </cell>
        </row>
      </sheetData>
      <sheetData sheetId="1">
        <row r="44">
          <cell r="AG44">
            <v>2904.9936282891158</v>
          </cell>
        </row>
        <row r="45">
          <cell r="AG45">
            <v>-422.83941268229989</v>
          </cell>
        </row>
        <row r="47">
          <cell r="AG47">
            <v>-872.06953866703179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X2">
            <v>31.542200000000001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1">
          <cell r="AX21">
            <v>-4.8416648466413328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8">
          <cell r="CV48">
            <v>-189.37865765538601</v>
          </cell>
        </row>
      </sheetData>
      <sheetData sheetId="21">
        <row r="20">
          <cell r="B20">
            <v>84.506453846553143</v>
          </cell>
        </row>
      </sheetData>
      <sheetData sheetId="22"/>
      <sheetData sheetId="23"/>
      <sheetData sheetId="24"/>
      <sheetData sheetId="25">
        <row r="1">
          <cell r="B1">
            <v>31.542200000000001</v>
          </cell>
        </row>
      </sheetData>
      <sheetData sheetId="26">
        <row r="20">
          <cell r="B20">
            <v>96.715701504650909</v>
          </cell>
        </row>
        <row r="70">
          <cell r="B70">
            <v>231.40539450175783</v>
          </cell>
        </row>
        <row r="73">
          <cell r="B73">
            <v>112.99009343041388</v>
          </cell>
        </row>
        <row r="79">
          <cell r="B79">
            <v>1188.5473459742955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heet1"/>
      <sheetName val="ROCE Analysis (THB)"/>
      <sheetName val="ROCE Analysis (USD)"/>
      <sheetName val="Report LTM1Q18"/>
      <sheetName val="Report 1Q18"/>
      <sheetName val="1Q18"/>
      <sheetName val="FiberVision1Q18"/>
      <sheetName val="Report 2017"/>
      <sheetName val="Report 4Q17"/>
      <sheetName val="FiberVision4Q17"/>
      <sheetName val="4Q17"/>
      <sheetName val="Report 3Q17"/>
      <sheetName val="4Q17old"/>
      <sheetName val="FiberVision4Q17OLD"/>
      <sheetName val="Report LTM3Q17"/>
      <sheetName val="3Q17"/>
      <sheetName val="FiberVision3Q17"/>
      <sheetName val="Report LTM1Q17"/>
      <sheetName val="Report 1Q17"/>
      <sheetName val="1Q17"/>
      <sheetName val="FiberVision1Q17"/>
      <sheetName val="Report 2016"/>
      <sheetName val="Report 4Q16"/>
      <sheetName val="4Q16"/>
      <sheetName val="2016"/>
      <sheetName val="FiberVision2016"/>
      <sheetName val="Report 2Q17"/>
      <sheetName val="Report LTM2Q17"/>
      <sheetName val="2Q17"/>
      <sheetName val="FiberVision2Q17"/>
      <sheetName val="Report 3Q16"/>
      <sheetName val="Report LTM3Q16"/>
      <sheetName val="3Q16"/>
      <sheetName val="FiberVision3Q16"/>
      <sheetName val="Report 2015"/>
      <sheetName val="2015"/>
      <sheetName val="FiberVision2015"/>
      <sheetName val="Report2014"/>
      <sheetName val="2014"/>
      <sheetName val="FiberVision2014"/>
      <sheetName val="Report2013"/>
      <sheetName val="2013"/>
      <sheetName val="FiberVision2013"/>
      <sheetName val="Report2012"/>
      <sheetName val="2012"/>
      <sheetName val="FiberVision2012"/>
    </sheetNames>
    <sheetDataSet>
      <sheetData sheetId="0"/>
      <sheetData sheetId="1"/>
      <sheetData sheetId="2"/>
      <sheetData sheetId="3"/>
      <sheetData sheetId="4"/>
      <sheetData sheetId="5">
        <row r="4">
          <cell r="R4">
            <v>872.06953866703179</v>
          </cell>
        </row>
        <row r="142">
          <cell r="R142">
            <v>10.375463175607738</v>
          </cell>
        </row>
        <row r="143">
          <cell r="R143">
            <v>1.4044233969606514</v>
          </cell>
        </row>
        <row r="144">
          <cell r="R144">
            <v>105.54299017008454</v>
          </cell>
        </row>
        <row r="145">
          <cell r="R145">
            <v>195.96682967557888</v>
          </cell>
        </row>
        <row r="146">
          <cell r="R146">
            <v>0</v>
          </cell>
        </row>
        <row r="147">
          <cell r="R147">
            <v>1.9021062826987335E-2</v>
          </cell>
        </row>
        <row r="148">
          <cell r="R148">
            <v>558.66346232999933</v>
          </cell>
        </row>
        <row r="149">
          <cell r="R149">
            <v>0</v>
          </cell>
        </row>
        <row r="150">
          <cell r="R150">
            <v>0</v>
          </cell>
        </row>
        <row r="151">
          <cell r="R151">
            <v>0</v>
          </cell>
        </row>
        <row r="152">
          <cell r="R152">
            <v>9.7348855973719089E-2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Normal="115" zoomScaleSheetLayoutView="100" workbookViewId="0"/>
  </sheetViews>
  <sheetFormatPr defaultColWidth="7.7109375" defaultRowHeight="15"/>
  <cols>
    <col min="1" max="1" width="38.140625" style="2" bestFit="1" customWidth="1"/>
    <col min="2" max="2" width="10.85546875" style="2" customWidth="1"/>
    <col min="3" max="3" width="17.85546875" style="2" bestFit="1" customWidth="1"/>
    <col min="4" max="4" width="7.7109375" style="1" customWidth="1"/>
    <col min="5" max="8" width="7.5703125" style="2" bestFit="1" customWidth="1"/>
    <col min="9" max="9" width="8.7109375" style="2" customWidth="1"/>
    <col min="10" max="10" width="13.7109375" style="2" bestFit="1" customWidth="1"/>
    <col min="11" max="11" width="7" style="2" bestFit="1" customWidth="1"/>
    <col min="12" max="16384" width="7.7109375" style="2"/>
  </cols>
  <sheetData>
    <row r="1" spans="1:11" ht="22.5">
      <c r="A1" s="36" t="s">
        <v>10</v>
      </c>
      <c r="B1" s="1"/>
      <c r="C1" s="1"/>
    </row>
    <row r="2" spans="1:11" s="1" customFormat="1" ht="15" customHeight="1">
      <c r="E2" s="33" t="s">
        <v>27</v>
      </c>
      <c r="F2" s="34"/>
      <c r="G2" s="34"/>
      <c r="H2" s="34"/>
      <c r="I2" s="34"/>
      <c r="J2" s="34"/>
      <c r="K2" s="35"/>
    </row>
    <row r="3" spans="1:11" s="1" customFormat="1" ht="15.75">
      <c r="A3" s="37" t="s">
        <v>11</v>
      </c>
      <c r="C3" s="40" t="s">
        <v>26</v>
      </c>
      <c r="E3" s="5">
        <v>2561</v>
      </c>
      <c r="F3" s="5">
        <v>2562</v>
      </c>
      <c r="G3" s="5">
        <v>2563</v>
      </c>
      <c r="H3" s="5">
        <v>2564</v>
      </c>
      <c r="I3" s="4">
        <v>2565</v>
      </c>
      <c r="J3" s="40" t="s">
        <v>28</v>
      </c>
      <c r="K3" s="40" t="s">
        <v>29</v>
      </c>
    </row>
    <row r="4" spans="1:11" s="1" customFormat="1" ht="12.75">
      <c r="A4" s="1" t="s">
        <v>12</v>
      </c>
      <c r="B4" s="6" t="s">
        <v>13</v>
      </c>
      <c r="C4" s="7">
        <f>C9-C5-C8</f>
        <v>42851.616000000002</v>
      </c>
      <c r="D4" s="8">
        <f>C4/$C$9</f>
        <v>0.47230767772482596</v>
      </c>
      <c r="E4" s="9">
        <f>'[1]Debt profile (1Q18)'!$N$3</f>
        <v>4694.7666486118414</v>
      </c>
      <c r="F4" s="9">
        <f>'[1]Debt profile (1Q18)'!$N$4</f>
        <v>17667.163830214409</v>
      </c>
      <c r="G4" s="9">
        <f>'[1]Debt profile (1Q18)'!$N$5</f>
        <v>10613.422165927353</v>
      </c>
      <c r="H4" s="9">
        <f>'[1]Debt profile (1Q18)'!$N$6</f>
        <v>9217.1597350506272</v>
      </c>
      <c r="I4" s="9">
        <f>'[1]Debt profile (1Q18)'!$N$7</f>
        <v>324.31387089611019</v>
      </c>
      <c r="J4" s="9">
        <f>'[1]Debt profile (1Q18)'!$N$8</f>
        <v>334.78974929964807</v>
      </c>
      <c r="K4" s="9">
        <f>'[1]Debt profile (1Q18)'!$N$9</f>
        <v>42851.615999999995</v>
      </c>
    </row>
    <row r="5" spans="1:11" s="1" customFormat="1" ht="12.75">
      <c r="A5" s="1" t="s">
        <v>14</v>
      </c>
      <c r="B5" s="6" t="s">
        <v>13</v>
      </c>
      <c r="C5" s="7">
        <f>C24*$C$19</f>
        <v>40649.357000000004</v>
      </c>
      <c r="D5" s="8">
        <f>C5/$C$9</f>
        <v>0.44803452466477339</v>
      </c>
      <c r="E5" s="9">
        <f>'[1]Debt profile (1Q18)'!$O$3</f>
        <v>3530</v>
      </c>
      <c r="F5" s="9">
        <f>'[1]Debt profile (1Q18)'!$O$4</f>
        <v>1500</v>
      </c>
      <c r="G5" s="9">
        <f>'[1]Debt profile (1Q18)'!$O$5</f>
        <v>3478.2115127175371</v>
      </c>
      <c r="H5" s="9">
        <f>'[1]Debt profile (1Q18)'!$O$6</f>
        <v>3500</v>
      </c>
      <c r="I5" s="9">
        <f>'[1]Debt profile (1Q18)'!$O$7</f>
        <v>7645</v>
      </c>
      <c r="J5" s="9">
        <f>'[1]Debt profile (1Q18)'!$O$8</f>
        <v>20996.145487282462</v>
      </c>
      <c r="K5" s="9">
        <f>'[1]Debt profile (1Q18)'!$O$9</f>
        <v>40649.356999999996</v>
      </c>
    </row>
    <row r="6" spans="1:11" s="1" customFormat="1" ht="12.75">
      <c r="A6" s="10" t="s">
        <v>15</v>
      </c>
      <c r="B6" s="11" t="s">
        <v>13</v>
      </c>
      <c r="C6" s="12">
        <f>C4+C5</f>
        <v>83500.972999999998</v>
      </c>
      <c r="D6" s="13">
        <f>C6/$C$9</f>
        <v>0.9203422023895993</v>
      </c>
      <c r="E6" s="14">
        <f t="shared" ref="E6:J6" si="0">E4+E5</f>
        <v>8224.7666486118414</v>
      </c>
      <c r="F6" s="14">
        <f>F4+F5</f>
        <v>19167.163830214409</v>
      </c>
      <c r="G6" s="14">
        <f t="shared" si="0"/>
        <v>14091.63367864489</v>
      </c>
      <c r="H6" s="14">
        <f t="shared" si="0"/>
        <v>12717.159735050627</v>
      </c>
      <c r="I6" s="14">
        <f t="shared" si="0"/>
        <v>7969.3138708961105</v>
      </c>
      <c r="J6" s="14">
        <f t="shared" si="0"/>
        <v>21330.935236582111</v>
      </c>
      <c r="K6" s="15">
        <f>SUM(E6:J6)</f>
        <v>83500.972999999998</v>
      </c>
    </row>
    <row r="7" spans="1:11" s="1" customFormat="1" ht="12.75">
      <c r="A7" s="10" t="s">
        <v>1</v>
      </c>
      <c r="B7" s="11" t="s">
        <v>2</v>
      </c>
      <c r="C7" s="16">
        <f>'[1]Debt profile (1Q18)'!$Q$13</f>
        <v>0.61481044563064868</v>
      </c>
      <c r="E7" s="17">
        <f>E6/$C$6</f>
        <v>9.849905160520514E-2</v>
      </c>
      <c r="F7" s="17">
        <f t="shared" ref="F7:K7" si="1">F6/$C$6</f>
        <v>0.22954419740970455</v>
      </c>
      <c r="G7" s="17">
        <f t="shared" si="1"/>
        <v>0.16876011347370634</v>
      </c>
      <c r="H7" s="17">
        <f t="shared" si="1"/>
        <v>0.15229953949220001</v>
      </c>
      <c r="I7" s="17">
        <f t="shared" si="1"/>
        <v>9.5439772550867288E-2</v>
      </c>
      <c r="J7" s="17">
        <f t="shared" si="1"/>
        <v>0.25545732546831651</v>
      </c>
      <c r="K7" s="17">
        <f t="shared" si="1"/>
        <v>1</v>
      </c>
    </row>
    <row r="8" spans="1:11" s="1" customFormat="1" ht="12.75">
      <c r="A8" s="1" t="s">
        <v>16</v>
      </c>
      <c r="B8" s="6" t="s">
        <v>13</v>
      </c>
      <c r="C8" s="7">
        <f>C27*$C$19</f>
        <v>7227.2070000000003</v>
      </c>
      <c r="D8" s="8">
        <f>C8/$C$9</f>
        <v>7.9657797610400649E-2</v>
      </c>
    </row>
    <row r="9" spans="1:11" s="1" customFormat="1" ht="12.75">
      <c r="A9" s="10" t="s">
        <v>17</v>
      </c>
      <c r="B9" s="11" t="s">
        <v>13</v>
      </c>
      <c r="C9" s="18">
        <f>'[2]Historical Financials in THB'!AG44</f>
        <v>90728.180000000008</v>
      </c>
      <c r="D9" s="19">
        <f>C9/$C$9</f>
        <v>1</v>
      </c>
      <c r="J9" s="20"/>
    </row>
    <row r="10" spans="1:11" s="1" customFormat="1" ht="12.75">
      <c r="A10" s="1" t="s">
        <v>18</v>
      </c>
      <c r="B10" s="6" t="s">
        <v>13</v>
      </c>
      <c r="C10" s="21">
        <f>'[2]Historical Financials in THB'!AG45</f>
        <v>-13206.035969011054</v>
      </c>
      <c r="E10" s="33" t="s">
        <v>30</v>
      </c>
      <c r="F10" s="34"/>
      <c r="G10" s="34"/>
      <c r="H10" s="34"/>
      <c r="I10" s="35"/>
      <c r="J10" s="20"/>
    </row>
    <row r="11" spans="1:11" s="1" customFormat="1" ht="12.75" customHeight="1">
      <c r="A11" s="10" t="s">
        <v>19</v>
      </c>
      <c r="B11" s="11" t="s">
        <v>13</v>
      </c>
      <c r="C11" s="22">
        <f>C9+C10</f>
        <v>77522.144030988959</v>
      </c>
      <c r="E11" s="23">
        <f>'[1]Debt profile (1Q18)'!$I$4</f>
        <v>39025.585628703768</v>
      </c>
      <c r="F11" s="23">
        <f>'[1]Debt profile (1Q18)'!$I$5</f>
        <v>15792.849531046455</v>
      </c>
      <c r="G11" s="23">
        <f>'[1]Debt profile (1Q18)'!$I$3</f>
        <v>32975.253446990188</v>
      </c>
      <c r="H11" s="23">
        <f>'[1]Debt profile (1Q18)'!$I$6+'[1]Debt profile (1Q18)'!$I$9</f>
        <v>2934.4913932595887</v>
      </c>
      <c r="I11" s="24">
        <f>SUM(E11:H11)</f>
        <v>90728.180000000008</v>
      </c>
      <c r="J11" s="20"/>
    </row>
    <row r="12" spans="1:11" s="1" customFormat="1" ht="12.75" customHeight="1">
      <c r="A12" s="38" t="s">
        <v>20</v>
      </c>
      <c r="B12" s="11" t="s">
        <v>13</v>
      </c>
      <c r="C12" s="22">
        <f>'[2]Historical Financials in THB'!AG47</f>
        <v>-27236.301417741004</v>
      </c>
      <c r="E12" s="25" t="s">
        <v>3</v>
      </c>
      <c r="F12" s="25" t="s">
        <v>4</v>
      </c>
      <c r="G12" s="25" t="s">
        <v>5</v>
      </c>
      <c r="H12" s="25" t="s">
        <v>6</v>
      </c>
      <c r="I12" s="25" t="s">
        <v>0</v>
      </c>
      <c r="J12" s="20"/>
    </row>
    <row r="13" spans="1:11" s="1" customFormat="1" ht="12.75" customHeight="1">
      <c r="A13" s="26" t="s">
        <v>7</v>
      </c>
      <c r="B13" s="30" t="s">
        <v>13</v>
      </c>
      <c r="C13" s="21">
        <f>C32*$C$19</f>
        <v>-367.90706145714142</v>
      </c>
      <c r="E13" s="27">
        <f>E11/$C$9</f>
        <v>0.43013742399223442</v>
      </c>
      <c r="F13" s="27">
        <f t="shared" ref="F13" si="2">F11/$C$9</f>
        <v>0.17406774313169793</v>
      </c>
      <c r="G13" s="27">
        <f>G11/$C$9</f>
        <v>0.36345106280088707</v>
      </c>
      <c r="H13" s="27">
        <f>H11/$C$9</f>
        <v>3.2343770075180481E-2</v>
      </c>
      <c r="I13" s="27">
        <f>SUM(E13:H13)</f>
        <v>1</v>
      </c>
      <c r="J13" s="20"/>
    </row>
    <row r="14" spans="1:11" s="1" customFormat="1" ht="12.75" customHeight="1">
      <c r="A14" s="26" t="s">
        <v>8</v>
      </c>
      <c r="B14" s="30" t="s">
        <v>13</v>
      </c>
      <c r="C14" s="21">
        <f>C33*$C$19</f>
        <v>-3296.8916224240461</v>
      </c>
      <c r="E14" s="8"/>
      <c r="F14" s="8"/>
      <c r="G14" s="8"/>
      <c r="H14" s="8"/>
      <c r="I14" s="8"/>
      <c r="J14" s="20"/>
    </row>
    <row r="15" spans="1:11" s="1" customFormat="1" ht="12.75" customHeight="1">
      <c r="A15" s="26" t="s">
        <v>9</v>
      </c>
      <c r="B15" s="30" t="s">
        <v>13</v>
      </c>
      <c r="C15" s="21">
        <f>C34*$C$19</f>
        <v>-23571.502733859816</v>
      </c>
      <c r="E15" s="8"/>
      <c r="F15" s="8"/>
      <c r="G15" s="8"/>
      <c r="H15" s="8"/>
      <c r="I15" s="8"/>
      <c r="J15" s="20"/>
    </row>
    <row r="16" spans="1:11" s="1" customFormat="1" ht="12.75" customHeight="1">
      <c r="A16" s="26"/>
      <c r="B16" s="6"/>
      <c r="C16" s="21"/>
      <c r="E16" s="8"/>
      <c r="F16" s="8"/>
      <c r="G16" s="8"/>
      <c r="H16" s="8"/>
      <c r="I16" s="8"/>
      <c r="J16" s="20"/>
    </row>
    <row r="17" spans="1:11" s="1" customFormat="1" ht="12.75" customHeight="1">
      <c r="A17" s="10" t="s">
        <v>21</v>
      </c>
      <c r="B17" s="11" t="s">
        <v>13</v>
      </c>
      <c r="C17" s="22">
        <f>C11+C12</f>
        <v>50285.842613247951</v>
      </c>
      <c r="E17" s="8"/>
      <c r="F17" s="8"/>
      <c r="G17" s="8"/>
      <c r="H17" s="8"/>
      <c r="I17" s="8"/>
      <c r="J17" s="20"/>
    </row>
    <row r="18" spans="1:11" s="1" customFormat="1" ht="12.75" customHeight="1">
      <c r="E18" s="20"/>
      <c r="F18" s="20"/>
      <c r="G18" s="20"/>
      <c r="H18" s="20"/>
      <c r="I18" s="20"/>
      <c r="J18" s="20"/>
    </row>
    <row r="19" spans="1:11" s="1" customFormat="1" ht="12.75">
      <c r="A19" s="1" t="s">
        <v>22</v>
      </c>
      <c r="B19" s="39" t="s">
        <v>23</v>
      </c>
      <c r="C19" s="28">
        <f>'[1]Debt profile (1Q18)'!$J$1</f>
        <v>31.2318</v>
      </c>
      <c r="E19" s="20"/>
      <c r="F19" s="20"/>
      <c r="G19" s="20"/>
      <c r="H19" s="20"/>
      <c r="I19" s="20"/>
      <c r="J19" s="20"/>
    </row>
    <row r="20" spans="1:11" s="1" customFormat="1" ht="12.75">
      <c r="B20" s="6"/>
      <c r="C20" s="28"/>
      <c r="E20" s="20"/>
      <c r="F20" s="20"/>
      <c r="G20" s="20"/>
      <c r="H20" s="20"/>
      <c r="I20" s="20"/>
      <c r="J20" s="20"/>
    </row>
    <row r="21" spans="1:11" s="1" customFormat="1" ht="12.75">
      <c r="E21" s="33" t="str">
        <f>E2</f>
        <v>การจ่ายคืนหนี้สินระยะยาว</v>
      </c>
      <c r="F21" s="34"/>
      <c r="G21" s="34"/>
      <c r="H21" s="34"/>
      <c r="I21" s="34"/>
      <c r="J21" s="34"/>
      <c r="K21" s="35"/>
    </row>
    <row r="22" spans="1:11" s="1" customFormat="1" ht="15.75">
      <c r="A22" s="3" t="s">
        <v>24</v>
      </c>
      <c r="C22" s="40" t="s">
        <v>26</v>
      </c>
      <c r="E22" s="4">
        <f>E3</f>
        <v>2561</v>
      </c>
      <c r="F22" s="4">
        <f t="shared" ref="F22:J22" si="3">F3</f>
        <v>2562</v>
      </c>
      <c r="G22" s="4">
        <f t="shared" si="3"/>
        <v>2563</v>
      </c>
      <c r="H22" s="4">
        <f t="shared" si="3"/>
        <v>2564</v>
      </c>
      <c r="I22" s="4">
        <f t="shared" si="3"/>
        <v>2565</v>
      </c>
      <c r="J22" s="5" t="str">
        <f t="shared" si="3"/>
        <v>2566 เป็นต้นไป</v>
      </c>
      <c r="K22" s="40" t="s">
        <v>29</v>
      </c>
    </row>
    <row r="23" spans="1:11" s="1" customFormat="1" ht="12.75">
      <c r="A23" s="1" t="s">
        <v>12</v>
      </c>
      <c r="B23" s="6" t="s">
        <v>25</v>
      </c>
      <c r="C23" s="7">
        <f>C28-C24-C27</f>
        <v>1372.0507943826485</v>
      </c>
      <c r="D23" s="8">
        <f>C23/$C$28</f>
        <v>0.47230767772482596</v>
      </c>
      <c r="E23" s="9">
        <f>E4/$C$19</f>
        <v>150.32007916968735</v>
      </c>
      <c r="F23" s="9">
        <f t="shared" ref="F23:J24" si="4">F4/$C$19</f>
        <v>565.67869383815241</v>
      </c>
      <c r="G23" s="9">
        <f t="shared" si="4"/>
        <v>339.82742480187994</v>
      </c>
      <c r="H23" s="9">
        <f t="shared" si="4"/>
        <v>295.12098998618802</v>
      </c>
      <c r="I23" s="9">
        <f t="shared" si="4"/>
        <v>10.384091563602167</v>
      </c>
      <c r="J23" s="9">
        <f t="shared" si="4"/>
        <v>10.719515023138214</v>
      </c>
      <c r="K23" s="9">
        <f>SUM(E23:J23)</f>
        <v>1372.0507943826483</v>
      </c>
    </row>
    <row r="24" spans="1:11" s="1" customFormat="1" ht="12.75">
      <c r="A24" s="1" t="s">
        <v>14</v>
      </c>
      <c r="B24" s="6" t="s">
        <v>25</v>
      </c>
      <c r="C24" s="7">
        <f>'[3]Conso USD'!$B$73+'[3]Conso USD'!$B$79</f>
        <v>1301.5374394047094</v>
      </c>
      <c r="D24" s="8">
        <f>C24/$C$28</f>
        <v>0.44803452466477339</v>
      </c>
      <c r="E24" s="9">
        <f t="shared" ref="E24:I24" si="5">E5/$C$19</f>
        <v>113.02582624120288</v>
      </c>
      <c r="F24" s="9">
        <f t="shared" si="5"/>
        <v>48.027971490596123</v>
      </c>
      <c r="G24" s="9">
        <f>G5/$C$19</f>
        <v>111.36762891404072</v>
      </c>
      <c r="H24" s="9">
        <f t="shared" si="5"/>
        <v>112.06526681139096</v>
      </c>
      <c r="I24" s="9">
        <f t="shared" si="5"/>
        <v>244.78256136373824</v>
      </c>
      <c r="J24" s="9">
        <f t="shared" si="4"/>
        <v>672.26818458374032</v>
      </c>
      <c r="K24" s="9">
        <f>SUM(E24:J24)</f>
        <v>1301.5374394047092</v>
      </c>
    </row>
    <row r="25" spans="1:11" s="1" customFormat="1" ht="12.75">
      <c r="A25" s="10" t="s">
        <v>15</v>
      </c>
      <c r="B25" s="10" t="s">
        <v>25</v>
      </c>
      <c r="C25" s="12">
        <f>C23+C24</f>
        <v>2673.5882337873581</v>
      </c>
      <c r="D25" s="13">
        <f>C25/$C$28</f>
        <v>0.92034220238959941</v>
      </c>
      <c r="E25" s="14">
        <f>E23+E24</f>
        <v>263.34590541089023</v>
      </c>
      <c r="F25" s="14">
        <f t="shared" ref="F25:J25" si="6">F23+F24</f>
        <v>613.7066653287485</v>
      </c>
      <c r="G25" s="14">
        <f t="shared" si="6"/>
        <v>451.19505371592066</v>
      </c>
      <c r="H25" s="14">
        <f t="shared" si="6"/>
        <v>407.18625679757895</v>
      </c>
      <c r="I25" s="14">
        <f t="shared" si="6"/>
        <v>255.16665292734041</v>
      </c>
      <c r="J25" s="14">
        <f t="shared" si="6"/>
        <v>682.98769960687855</v>
      </c>
      <c r="K25" s="15">
        <f>SUM(E25:J25)</f>
        <v>2673.5882337873572</v>
      </c>
    </row>
    <row r="26" spans="1:11" s="1" customFormat="1" ht="12.75">
      <c r="A26" s="10" t="s">
        <v>1</v>
      </c>
      <c r="B26" s="11" t="s">
        <v>2</v>
      </c>
      <c r="C26" s="16">
        <f>C7</f>
        <v>0.61481044563064868</v>
      </c>
      <c r="E26" s="17">
        <f t="shared" ref="E26:K26" si="7">E25/$C$25</f>
        <v>9.8499051605205126E-2</v>
      </c>
      <c r="F26" s="17">
        <f t="shared" si="7"/>
        <v>0.2295441974097045</v>
      </c>
      <c r="G26" s="17">
        <f t="shared" si="7"/>
        <v>0.16876011347370634</v>
      </c>
      <c r="H26" s="17">
        <f t="shared" si="7"/>
        <v>0.15229953949219999</v>
      </c>
      <c r="I26" s="17">
        <f t="shared" si="7"/>
        <v>9.5439772550867275E-2</v>
      </c>
      <c r="J26" s="17">
        <f t="shared" si="7"/>
        <v>0.25545732546831645</v>
      </c>
      <c r="K26" s="17">
        <f t="shared" si="7"/>
        <v>0.99999999999999967</v>
      </c>
    </row>
    <row r="27" spans="1:11" s="1" customFormat="1" ht="12.75">
      <c r="A27" s="1" t="s">
        <v>16</v>
      </c>
      <c r="B27" s="6" t="s">
        <v>25</v>
      </c>
      <c r="C27" s="7">
        <f>'[3]Conso USD'!$B$70</f>
        <v>231.40539450175783</v>
      </c>
      <c r="D27" s="8">
        <f>C27/$C$28</f>
        <v>7.9657797610400649E-2</v>
      </c>
    </row>
    <row r="28" spans="1:11" s="1" customFormat="1" ht="12.75">
      <c r="A28" s="10" t="s">
        <v>17</v>
      </c>
      <c r="B28" s="10" t="s">
        <v>25</v>
      </c>
      <c r="C28" s="18">
        <f>'[2]Historical Financials in USD'!AG44</f>
        <v>2904.9936282891158</v>
      </c>
      <c r="D28" s="19">
        <f>C28/$C$28</f>
        <v>1</v>
      </c>
      <c r="J28" s="20"/>
    </row>
    <row r="29" spans="1:11" s="1" customFormat="1" ht="12.75">
      <c r="A29" s="1" t="s">
        <v>18</v>
      </c>
      <c r="B29" s="6" t="s">
        <v>25</v>
      </c>
      <c r="C29" s="21">
        <f>'[2]Historical Financials in USD'!AG45</f>
        <v>-422.83941268229989</v>
      </c>
      <c r="E29" s="33" t="s">
        <v>30</v>
      </c>
      <c r="F29" s="34"/>
      <c r="G29" s="34"/>
      <c r="H29" s="34"/>
      <c r="I29" s="35"/>
      <c r="J29" s="20"/>
    </row>
    <row r="30" spans="1:11" s="1" customFormat="1" ht="12.75">
      <c r="A30" s="10" t="s">
        <v>19</v>
      </c>
      <c r="B30" s="10" t="s">
        <v>25</v>
      </c>
      <c r="C30" s="22">
        <f>C28+C29</f>
        <v>2482.1542156068158</v>
      </c>
      <c r="E30" s="29">
        <f>E11/$C$19</f>
        <v>1249.546475986135</v>
      </c>
      <c r="F30" s="29">
        <f>F11/$C$19</f>
        <v>505.66568468824897</v>
      </c>
      <c r="G30" s="29">
        <f>G11/$C$19</f>
        <v>1055.8230216314842</v>
      </c>
      <c r="H30" s="29">
        <f>H11/$C$19</f>
        <v>93.958445983247486</v>
      </c>
      <c r="I30" s="24">
        <f>SUM(E30:H30)</f>
        <v>2904.9936282891158</v>
      </c>
      <c r="J30" s="20"/>
    </row>
    <row r="31" spans="1:11" s="1" customFormat="1" ht="12.75">
      <c r="A31" s="1" t="s">
        <v>20</v>
      </c>
      <c r="B31" s="10" t="s">
        <v>25</v>
      </c>
      <c r="C31" s="22">
        <f>'[2]Historical Financials in USD'!AG47</f>
        <v>-872.06953866703179</v>
      </c>
      <c r="E31" s="25" t="s">
        <v>3</v>
      </c>
      <c r="F31" s="25" t="s">
        <v>4</v>
      </c>
      <c r="G31" s="25" t="s">
        <v>5</v>
      </c>
      <c r="H31" s="25" t="s">
        <v>6</v>
      </c>
      <c r="I31" s="25" t="s">
        <v>0</v>
      </c>
      <c r="J31" s="20"/>
    </row>
    <row r="32" spans="1:11" s="1" customFormat="1" ht="12.75">
      <c r="A32" s="26" t="s">
        <v>7</v>
      </c>
      <c r="B32" s="30" t="s">
        <v>25</v>
      </c>
      <c r="C32" s="21">
        <f>-('[4]Report 1Q18'!$R$142+'[4]Report 1Q18'!$R$143)</f>
        <v>-11.77988657256839</v>
      </c>
      <c r="E32" s="27">
        <f>E30/$C$28</f>
        <v>0.43013742399223448</v>
      </c>
      <c r="F32" s="27">
        <f t="shared" ref="F32:H32" si="8">F30/$C$28</f>
        <v>0.17406774313169793</v>
      </c>
      <c r="G32" s="27">
        <f t="shared" si="8"/>
        <v>0.36345106280088707</v>
      </c>
      <c r="H32" s="27">
        <f t="shared" si="8"/>
        <v>3.2343770075180488E-2</v>
      </c>
      <c r="I32" s="27">
        <f>SUM(E32:H32)</f>
        <v>1</v>
      </c>
    </row>
    <row r="33" spans="1:9" s="1" customFormat="1" ht="12.75">
      <c r="A33" s="26" t="s">
        <v>8</v>
      </c>
      <c r="B33" s="30" t="s">
        <v>25</v>
      </c>
      <c r="C33" s="21">
        <f>-('[4]Report 1Q18'!$R$144+'[4]Report 1Q18'!$R$147)</f>
        <v>-105.56201123291153</v>
      </c>
      <c r="E33" s="8"/>
      <c r="F33" s="8"/>
      <c r="G33" s="8"/>
      <c r="H33" s="8"/>
      <c r="I33" s="8"/>
    </row>
    <row r="34" spans="1:9" s="1" customFormat="1" ht="12.75">
      <c r="A34" s="26" t="s">
        <v>9</v>
      </c>
      <c r="B34" s="30" t="s">
        <v>25</v>
      </c>
      <c r="C34" s="21">
        <f>-('[4]Report 1Q18'!$R$145+'[4]Report 1Q18'!$R$146+SUM('[4]Report 1Q18'!$R$148:$R$152))</f>
        <v>-754.72764086155189</v>
      </c>
      <c r="E34" s="8"/>
      <c r="F34" s="8"/>
      <c r="G34" s="8"/>
      <c r="H34" s="8"/>
      <c r="I34" s="8"/>
    </row>
    <row r="35" spans="1:9" s="1" customFormat="1" ht="12.75">
      <c r="A35" s="26"/>
      <c r="B35" s="30"/>
      <c r="C35" s="21"/>
      <c r="E35" s="8"/>
      <c r="F35" s="8"/>
      <c r="G35" s="8"/>
      <c r="H35" s="8"/>
      <c r="I35" s="8"/>
    </row>
    <row r="36" spans="1:9" s="1" customFormat="1" ht="12.75">
      <c r="A36" s="10" t="s">
        <v>21</v>
      </c>
      <c r="B36" s="10" t="s">
        <v>25</v>
      </c>
      <c r="C36" s="22">
        <f>C30+C31</f>
        <v>1610.084676939784</v>
      </c>
      <c r="E36" s="8"/>
      <c r="F36" s="8"/>
      <c r="G36" s="8"/>
      <c r="H36" s="8"/>
      <c r="I36" s="8"/>
    </row>
    <row r="37" spans="1:9" s="31" customFormat="1">
      <c r="D37" s="32"/>
    </row>
    <row r="38" spans="1:9" s="31" customFormat="1">
      <c r="D38" s="32"/>
    </row>
    <row r="39" spans="1:9" s="31" customFormat="1">
      <c r="D39" s="32"/>
    </row>
    <row r="40" spans="1:9" s="31" customFormat="1">
      <c r="D40" s="32"/>
    </row>
    <row r="41" spans="1:9" s="31" customFormat="1">
      <c r="D41" s="32"/>
    </row>
    <row r="42" spans="1:9" s="31" customFormat="1">
      <c r="D42" s="32"/>
    </row>
    <row r="43" spans="1:9" s="31" customFormat="1">
      <c r="D43" s="32"/>
    </row>
    <row r="44" spans="1:9" s="31" customFormat="1">
      <c r="D44" s="32"/>
    </row>
    <row r="45" spans="1:9" s="31" customFormat="1">
      <c r="D45" s="32"/>
    </row>
    <row r="46" spans="1:9" s="31" customFormat="1">
      <c r="D46" s="32"/>
    </row>
    <row r="47" spans="1:9" s="31" customFormat="1">
      <c r="D47" s="32"/>
    </row>
    <row r="48" spans="1:9" s="31" customFormat="1">
      <c r="D48" s="32"/>
    </row>
    <row r="49" spans="4:4" s="31" customFormat="1">
      <c r="D49" s="32"/>
    </row>
    <row r="50" spans="4:4" s="31" customFormat="1">
      <c r="D50" s="32"/>
    </row>
    <row r="51" spans="4:4" s="31" customFormat="1">
      <c r="D51" s="32"/>
    </row>
  </sheetData>
  <mergeCells count="4">
    <mergeCell ref="E2:K2"/>
    <mergeCell ref="E10:I10"/>
    <mergeCell ref="E21:K21"/>
    <mergeCell ref="E29:I29"/>
  </mergeCells>
  <pageMargins left="0.25" right="0.25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IVL Debts &amp; Glossary of terms</vt:lpstr>
      <vt:lpstr>'IVL Debts &amp; Glossary of terms'!Print_Area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2018-05-21T07:03:19Z</dcterms:created>
  <dcterms:modified xsi:type="dcterms:W3CDTF">2018-05-21T10:04:47Z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