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6930"/>
  </bookViews>
  <sheets>
    <sheet name="Segment Analysis in TH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'Segment Analysis in THB'!$A$3:$CE$94</definedName>
    <definedName name="_xlnm.Print_Area" localSheetId="0">'Segment Analysis in THB'!$A$1:$BV$94</definedName>
    <definedName name="_xlnm.Print_Titles" localSheetId="0">'Segment Analysis in THB'!$1:$3</definedName>
  </definedNames>
  <calcPr calcId="145621"/>
</workbook>
</file>

<file path=xl/calcChain.xml><?xml version="1.0" encoding="utf-8"?>
<calcChain xmlns="http://schemas.openxmlformats.org/spreadsheetml/2006/main">
  <c r="AO92" i="1" l="1"/>
  <c r="AN92" i="1"/>
  <c r="AM92" i="1"/>
  <c r="AG92" i="1"/>
  <c r="AF92" i="1"/>
  <c r="AD92" i="1"/>
  <c r="AC92" i="1"/>
  <c r="AB92" i="1"/>
  <c r="AA92" i="1"/>
  <c r="Z92" i="1"/>
  <c r="Y92" i="1"/>
  <c r="X92" i="1"/>
  <c r="K92" i="1"/>
  <c r="J92" i="1"/>
  <c r="I92" i="1"/>
  <c r="AE92" i="1" s="1"/>
  <c r="H92" i="1"/>
  <c r="AO91" i="1"/>
  <c r="AN91" i="1"/>
  <c r="AM91" i="1"/>
  <c r="AG91" i="1"/>
  <c r="AF91" i="1"/>
  <c r="AD91" i="1"/>
  <c r="AC91" i="1"/>
  <c r="AB91" i="1"/>
  <c r="AA91" i="1"/>
  <c r="Z91" i="1"/>
  <c r="Y91" i="1"/>
  <c r="X91" i="1"/>
  <c r="K91" i="1"/>
  <c r="J91" i="1"/>
  <c r="I91" i="1"/>
  <c r="H91" i="1"/>
  <c r="AO90" i="1"/>
  <c r="AN90" i="1"/>
  <c r="AM90" i="1"/>
  <c r="AG90" i="1"/>
  <c r="AF90" i="1"/>
  <c r="AD90" i="1"/>
  <c r="AC90" i="1"/>
  <c r="AB90" i="1"/>
  <c r="AA90" i="1"/>
  <c r="Z90" i="1"/>
  <c r="Y90" i="1"/>
  <c r="X90" i="1"/>
  <c r="K90" i="1"/>
  <c r="J90" i="1"/>
  <c r="I90" i="1"/>
  <c r="H90" i="1"/>
  <c r="AO89" i="1"/>
  <c r="AN89" i="1"/>
  <c r="AM89" i="1"/>
  <c r="AG89" i="1"/>
  <c r="AF89" i="1"/>
  <c r="AD89" i="1"/>
  <c r="AC89" i="1"/>
  <c r="AB89" i="1"/>
  <c r="AA89" i="1"/>
  <c r="Z89" i="1"/>
  <c r="Y89" i="1"/>
  <c r="X89" i="1"/>
  <c r="AH89" i="1" s="1"/>
  <c r="K89" i="1"/>
  <c r="J89" i="1"/>
  <c r="I89" i="1"/>
  <c r="H89" i="1"/>
  <c r="AO88" i="1"/>
  <c r="AN88" i="1"/>
  <c r="AM88" i="1"/>
  <c r="AL88" i="1"/>
  <c r="AG88" i="1"/>
  <c r="AF88" i="1"/>
  <c r="AD88" i="1"/>
  <c r="AC88" i="1"/>
  <c r="AB88" i="1"/>
  <c r="AA88" i="1"/>
  <c r="Z88" i="1"/>
  <c r="AI88" i="1" s="1"/>
  <c r="Y88" i="1"/>
  <c r="X88" i="1"/>
  <c r="K88" i="1"/>
  <c r="J88" i="1"/>
  <c r="I88" i="1"/>
  <c r="H88" i="1"/>
  <c r="AG84" i="1"/>
  <c r="AF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N84" i="1" s="1"/>
  <c r="E84" i="1"/>
  <c r="AM84" i="1" s="1"/>
  <c r="D84" i="1"/>
  <c r="C84" i="1"/>
  <c r="B84" i="1"/>
  <c r="AG83" i="1"/>
  <c r="AF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G82" i="1"/>
  <c r="AF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I78" i="1"/>
  <c r="H78" i="1"/>
  <c r="G78" i="1"/>
  <c r="F78" i="1"/>
  <c r="AN78" i="1" s="1"/>
  <c r="E78" i="1"/>
  <c r="AM78" i="1" s="1"/>
  <c r="D78" i="1"/>
  <c r="C78" i="1"/>
  <c r="B78" i="1"/>
  <c r="AG77" i="1"/>
  <c r="AF77" i="1"/>
  <c r="AD77" i="1"/>
  <c r="AC77" i="1"/>
  <c r="AB77" i="1"/>
  <c r="AA77" i="1"/>
  <c r="Z77" i="1"/>
  <c r="Y77" i="1"/>
  <c r="X77" i="1"/>
  <c r="AH77" i="1" s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AE77" i="1" s="1"/>
  <c r="H77" i="1"/>
  <c r="G77" i="1"/>
  <c r="F77" i="1"/>
  <c r="E77" i="1"/>
  <c r="D77" i="1"/>
  <c r="C77" i="1"/>
  <c r="B77" i="1"/>
  <c r="AG76" i="1"/>
  <c r="AF76" i="1"/>
  <c r="AD76" i="1"/>
  <c r="AC76" i="1"/>
  <c r="AB76" i="1"/>
  <c r="AA76" i="1"/>
  <c r="Z76" i="1"/>
  <c r="Y76" i="1"/>
  <c r="X76" i="1"/>
  <c r="AH76" i="1" s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3" i="1"/>
  <c r="A78" i="1" s="1"/>
  <c r="A84" i="1" s="1"/>
  <c r="A72" i="1"/>
  <c r="A77" i="1" s="1"/>
  <c r="A83" i="1" s="1"/>
  <c r="A71" i="1"/>
  <c r="A76" i="1" s="1"/>
  <c r="A82" i="1" s="1"/>
  <c r="AG68" i="1"/>
  <c r="AF68" i="1"/>
  <c r="AL68" i="1" s="1"/>
  <c r="AD68" i="1"/>
  <c r="AC68" i="1"/>
  <c r="AB68" i="1"/>
  <c r="AB73" i="1" s="1"/>
  <c r="AA68" i="1"/>
  <c r="AA73" i="1" s="1"/>
  <c r="Z68" i="1"/>
  <c r="Z73" i="1" s="1"/>
  <c r="Y68" i="1"/>
  <c r="X68" i="1"/>
  <c r="X73" i="1" s="1"/>
  <c r="W68" i="1"/>
  <c r="W73" i="1" s="1"/>
  <c r="V68" i="1"/>
  <c r="V73" i="1" s="1"/>
  <c r="U68" i="1"/>
  <c r="T68" i="1"/>
  <c r="T73" i="1" s="1"/>
  <c r="S68" i="1"/>
  <c r="S73" i="1" s="1"/>
  <c r="R68" i="1"/>
  <c r="R73" i="1" s="1"/>
  <c r="Q68" i="1"/>
  <c r="P68" i="1"/>
  <c r="P73" i="1" s="1"/>
  <c r="O68" i="1"/>
  <c r="O73" i="1" s="1"/>
  <c r="N68" i="1"/>
  <c r="N73" i="1" s="1"/>
  <c r="M68" i="1"/>
  <c r="L68" i="1"/>
  <c r="L73" i="1" s="1"/>
  <c r="K68" i="1"/>
  <c r="J68" i="1"/>
  <c r="I68" i="1"/>
  <c r="H68" i="1"/>
  <c r="H73" i="1" s="1"/>
  <c r="G68" i="1"/>
  <c r="AO68" i="1" s="1"/>
  <c r="F68" i="1"/>
  <c r="AN68" i="1" s="1"/>
  <c r="E68" i="1"/>
  <c r="D68" i="1"/>
  <c r="D73" i="1" s="1"/>
  <c r="C68" i="1"/>
  <c r="C73" i="1" s="1"/>
  <c r="B68" i="1"/>
  <c r="B73" i="1" s="1"/>
  <c r="AG67" i="1"/>
  <c r="AF67" i="1"/>
  <c r="AL67" i="1" s="1"/>
  <c r="AD67" i="1"/>
  <c r="AC67" i="1"/>
  <c r="AB67" i="1"/>
  <c r="AA67" i="1"/>
  <c r="AA72" i="1" s="1"/>
  <c r="Z67" i="1"/>
  <c r="Y67" i="1"/>
  <c r="X67" i="1"/>
  <c r="W67" i="1"/>
  <c r="W72" i="1" s="1"/>
  <c r="V67" i="1"/>
  <c r="U67" i="1"/>
  <c r="T67" i="1"/>
  <c r="S67" i="1"/>
  <c r="S72" i="1" s="1"/>
  <c r="R67" i="1"/>
  <c r="Q67" i="1"/>
  <c r="P67" i="1"/>
  <c r="O67" i="1"/>
  <c r="O72" i="1" s="1"/>
  <c r="N67" i="1"/>
  <c r="M67" i="1"/>
  <c r="L67" i="1"/>
  <c r="K67" i="1"/>
  <c r="K72" i="1" s="1"/>
  <c r="J67" i="1"/>
  <c r="I67" i="1"/>
  <c r="H67" i="1"/>
  <c r="G67" i="1"/>
  <c r="G72" i="1" s="1"/>
  <c r="F67" i="1"/>
  <c r="E67" i="1"/>
  <c r="D67" i="1"/>
  <c r="C67" i="1"/>
  <c r="C72" i="1" s="1"/>
  <c r="B67" i="1"/>
  <c r="AG66" i="1"/>
  <c r="AG71" i="1" s="1"/>
  <c r="AF66" i="1"/>
  <c r="AD66" i="1"/>
  <c r="AD71" i="1" s="1"/>
  <c r="AC66" i="1"/>
  <c r="AC71" i="1" s="1"/>
  <c r="AB66" i="1"/>
  <c r="AB71" i="1" s="1"/>
  <c r="AA66" i="1"/>
  <c r="Z66" i="1"/>
  <c r="Z71" i="1" s="1"/>
  <c r="Y66" i="1"/>
  <c r="Y71" i="1" s="1"/>
  <c r="X66" i="1"/>
  <c r="W66" i="1"/>
  <c r="V66" i="1"/>
  <c r="V71" i="1" s="1"/>
  <c r="U66" i="1"/>
  <c r="U71" i="1" s="1"/>
  <c r="T66" i="1"/>
  <c r="T71" i="1" s="1"/>
  <c r="S66" i="1"/>
  <c r="R66" i="1"/>
  <c r="R71" i="1" s="1"/>
  <c r="Q66" i="1"/>
  <c r="Q71" i="1" s="1"/>
  <c r="P66" i="1"/>
  <c r="P71" i="1" s="1"/>
  <c r="O66" i="1"/>
  <c r="N66" i="1"/>
  <c r="N71" i="1" s="1"/>
  <c r="M66" i="1"/>
  <c r="M71" i="1" s="1"/>
  <c r="L66" i="1"/>
  <c r="L71" i="1" s="1"/>
  <c r="K66" i="1"/>
  <c r="J66" i="1"/>
  <c r="J71" i="1" s="1"/>
  <c r="I66" i="1"/>
  <c r="I71" i="1" s="1"/>
  <c r="H66" i="1"/>
  <c r="H71" i="1" s="1"/>
  <c r="G66" i="1"/>
  <c r="F66" i="1"/>
  <c r="F71" i="1" s="1"/>
  <c r="E66" i="1"/>
  <c r="AM66" i="1" s="1"/>
  <c r="D66" i="1"/>
  <c r="D71" i="1" s="1"/>
  <c r="C66" i="1"/>
  <c r="B66" i="1"/>
  <c r="B71" i="1" s="1"/>
  <c r="Z65" i="1"/>
  <c r="Z69" i="1" s="1"/>
  <c r="X65" i="1"/>
  <c r="BM65" i="1" s="1"/>
  <c r="W65" i="1"/>
  <c r="V65" i="1"/>
  <c r="V69" i="1" s="1"/>
  <c r="U65" i="1"/>
  <c r="T65" i="1"/>
  <c r="T69" i="1" s="1"/>
  <c r="S65" i="1"/>
  <c r="R65" i="1"/>
  <c r="R69" i="1" s="1"/>
  <c r="Q65" i="1"/>
  <c r="Q69" i="1" s="1"/>
  <c r="P65" i="1"/>
  <c r="P69" i="1" s="1"/>
  <c r="O65" i="1"/>
  <c r="N65" i="1"/>
  <c r="N69" i="1" s="1"/>
  <c r="M65" i="1"/>
  <c r="M69" i="1" s="1"/>
  <c r="L65" i="1"/>
  <c r="L69" i="1" s="1"/>
  <c r="G65" i="1"/>
  <c r="G69" i="1" s="1"/>
  <c r="F65" i="1"/>
  <c r="F69" i="1" s="1"/>
  <c r="E65" i="1"/>
  <c r="E69" i="1" s="1"/>
  <c r="D65" i="1"/>
  <c r="D69" i="1" s="1"/>
  <c r="C65" i="1"/>
  <c r="C69" i="1" s="1"/>
  <c r="B65" i="1"/>
  <c r="B69" i="1" s="1"/>
  <c r="AG62" i="1"/>
  <c r="AF62" i="1"/>
  <c r="AD62" i="1"/>
  <c r="AC62" i="1"/>
  <c r="AB62" i="1"/>
  <c r="AA62" i="1"/>
  <c r="Z62" i="1"/>
  <c r="Y62" i="1"/>
  <c r="X62" i="1"/>
  <c r="AH62" i="1" s="1"/>
  <c r="W62" i="1"/>
  <c r="V62" i="1"/>
  <c r="U62" i="1"/>
  <c r="T62" i="1"/>
  <c r="R62" i="1"/>
  <c r="Q62" i="1"/>
  <c r="P62" i="1"/>
  <c r="O62" i="1"/>
  <c r="N62" i="1"/>
  <c r="M62" i="1"/>
  <c r="L62" i="1"/>
  <c r="K62" i="1"/>
  <c r="J62" i="1"/>
  <c r="I62" i="1"/>
  <c r="H62" i="1"/>
  <c r="AP62" i="1" s="1"/>
  <c r="G62" i="1"/>
  <c r="E62" i="1"/>
  <c r="D62" i="1"/>
  <c r="C62" i="1"/>
  <c r="B62" i="1"/>
  <c r="AG61" i="1"/>
  <c r="AF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AE61" i="1" s="1"/>
  <c r="H61" i="1"/>
  <c r="G61" i="1"/>
  <c r="F61" i="1"/>
  <c r="AN61" i="1" s="1"/>
  <c r="E61" i="1"/>
  <c r="AM61" i="1" s="1"/>
  <c r="D61" i="1"/>
  <c r="C61" i="1"/>
  <c r="B61" i="1"/>
  <c r="AG60" i="1"/>
  <c r="AF60" i="1"/>
  <c r="AD60" i="1"/>
  <c r="AC60" i="1"/>
  <c r="AB60" i="1"/>
  <c r="AJ60" i="1" s="1"/>
  <c r="AA60" i="1"/>
  <c r="Z60" i="1"/>
  <c r="Y60" i="1"/>
  <c r="X60" i="1"/>
  <c r="AH60" i="1" s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AE60" i="1" s="1"/>
  <c r="H60" i="1"/>
  <c r="AP60" i="1" s="1"/>
  <c r="G60" i="1"/>
  <c r="F60" i="1"/>
  <c r="AN60" i="1" s="1"/>
  <c r="E60" i="1"/>
  <c r="AM60" i="1" s="1"/>
  <c r="D60" i="1"/>
  <c r="C60" i="1"/>
  <c r="B60" i="1"/>
  <c r="W59" i="1"/>
  <c r="W63" i="1" s="1"/>
  <c r="T59" i="1"/>
  <c r="S59" i="1"/>
  <c r="S63" i="1" s="1"/>
  <c r="R59" i="1"/>
  <c r="Q59" i="1"/>
  <c r="P59" i="1"/>
  <c r="O59" i="1"/>
  <c r="O63" i="1" s="1"/>
  <c r="N59" i="1"/>
  <c r="M59" i="1"/>
  <c r="L59" i="1"/>
  <c r="F59" i="1"/>
  <c r="E59" i="1"/>
  <c r="D59" i="1"/>
  <c r="B59" i="1"/>
  <c r="A59" i="1"/>
  <c r="AG56" i="1"/>
  <c r="AF56" i="1"/>
  <c r="AL56" i="1" s="1"/>
  <c r="AD56" i="1"/>
  <c r="AC56" i="1"/>
  <c r="AB56" i="1"/>
  <c r="AA56" i="1"/>
  <c r="Z56" i="1"/>
  <c r="AI56" i="1" s="1"/>
  <c r="Y56" i="1"/>
  <c r="X56" i="1"/>
  <c r="AH56" i="1" s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AE56" i="1" s="1"/>
  <c r="H56" i="1"/>
  <c r="AP56" i="1" s="1"/>
  <c r="G56" i="1"/>
  <c r="F56" i="1"/>
  <c r="AN56" i="1" s="1"/>
  <c r="E56" i="1"/>
  <c r="AM56" i="1" s="1"/>
  <c r="D56" i="1"/>
  <c r="C56" i="1"/>
  <c r="B56" i="1"/>
  <c r="AG55" i="1"/>
  <c r="AF55" i="1"/>
  <c r="AL55" i="1" s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AP55" i="1" s="1"/>
  <c r="G55" i="1"/>
  <c r="AO55" i="1" s="1"/>
  <c r="F55" i="1"/>
  <c r="E55" i="1"/>
  <c r="D55" i="1"/>
  <c r="C55" i="1"/>
  <c r="B55" i="1"/>
  <c r="AG54" i="1"/>
  <c r="AF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AP54" i="1" s="1"/>
  <c r="G54" i="1"/>
  <c r="AO54" i="1" s="1"/>
  <c r="F54" i="1"/>
  <c r="E54" i="1"/>
  <c r="D54" i="1"/>
  <c r="C54" i="1"/>
  <c r="B54" i="1"/>
  <c r="A53" i="1"/>
  <c r="A75" i="1" s="1"/>
  <c r="A51" i="1"/>
  <c r="A56" i="1" s="1"/>
  <c r="A62" i="1" s="1"/>
  <c r="A50" i="1"/>
  <c r="A55" i="1" s="1"/>
  <c r="A61" i="1" s="1"/>
  <c r="A49" i="1"/>
  <c r="A54" i="1" s="1"/>
  <c r="A60" i="1" s="1"/>
  <c r="A48" i="1"/>
  <c r="A70" i="1" s="1"/>
  <c r="AG46" i="1"/>
  <c r="AF46" i="1"/>
  <c r="AF51" i="1" s="1"/>
  <c r="AD46" i="1"/>
  <c r="AC46" i="1"/>
  <c r="AB46" i="1"/>
  <c r="AB51" i="1" s="1"/>
  <c r="AA46" i="1"/>
  <c r="AA51" i="1" s="1"/>
  <c r="Z46" i="1"/>
  <c r="Y46" i="1"/>
  <c r="X46" i="1"/>
  <c r="X51" i="1" s="1"/>
  <c r="W46" i="1"/>
  <c r="W51" i="1" s="1"/>
  <c r="V46" i="1"/>
  <c r="U46" i="1"/>
  <c r="T46" i="1"/>
  <c r="T51" i="1" s="1"/>
  <c r="S46" i="1"/>
  <c r="S51" i="1" s="1"/>
  <c r="R46" i="1"/>
  <c r="Q46" i="1"/>
  <c r="P46" i="1"/>
  <c r="P51" i="1" s="1"/>
  <c r="O46" i="1"/>
  <c r="O51" i="1" s="1"/>
  <c r="N46" i="1"/>
  <c r="M46" i="1"/>
  <c r="L46" i="1"/>
  <c r="L51" i="1" s="1"/>
  <c r="K46" i="1"/>
  <c r="K51" i="1" s="1"/>
  <c r="J46" i="1"/>
  <c r="I46" i="1"/>
  <c r="AE46" i="1" s="1"/>
  <c r="H46" i="1"/>
  <c r="H51" i="1" s="1"/>
  <c r="G46" i="1"/>
  <c r="G51" i="1" s="1"/>
  <c r="F46" i="1"/>
  <c r="E46" i="1"/>
  <c r="D46" i="1"/>
  <c r="D51" i="1" s="1"/>
  <c r="C46" i="1"/>
  <c r="C51" i="1" s="1"/>
  <c r="B46" i="1"/>
  <c r="AG45" i="1"/>
  <c r="AG50" i="1" s="1"/>
  <c r="AF45" i="1"/>
  <c r="AD45" i="1"/>
  <c r="AC45" i="1"/>
  <c r="AC50" i="1" s="1"/>
  <c r="AB45" i="1"/>
  <c r="AA45" i="1"/>
  <c r="AA50" i="1" s="1"/>
  <c r="Z45" i="1"/>
  <c r="Z50" i="1" s="1"/>
  <c r="Y45" i="1"/>
  <c r="Y50" i="1" s="1"/>
  <c r="X45" i="1"/>
  <c r="W45" i="1"/>
  <c r="W50" i="1" s="1"/>
  <c r="V45" i="1"/>
  <c r="V50" i="1" s="1"/>
  <c r="U45" i="1"/>
  <c r="U50" i="1" s="1"/>
  <c r="T45" i="1"/>
  <c r="S45" i="1"/>
  <c r="S50" i="1" s="1"/>
  <c r="R45" i="1"/>
  <c r="R50" i="1" s="1"/>
  <c r="Q45" i="1"/>
  <c r="Q50" i="1" s="1"/>
  <c r="P45" i="1"/>
  <c r="O45" i="1"/>
  <c r="O50" i="1" s="1"/>
  <c r="N45" i="1"/>
  <c r="N50" i="1" s="1"/>
  <c r="M45" i="1"/>
  <c r="M50" i="1" s="1"/>
  <c r="L45" i="1"/>
  <c r="K45" i="1"/>
  <c r="K50" i="1" s="1"/>
  <c r="J45" i="1"/>
  <c r="J50" i="1" s="1"/>
  <c r="I45" i="1"/>
  <c r="I50" i="1" s="1"/>
  <c r="H45" i="1"/>
  <c r="G45" i="1"/>
  <c r="G50" i="1" s="1"/>
  <c r="F45" i="1"/>
  <c r="F50" i="1" s="1"/>
  <c r="E45" i="1"/>
  <c r="E50" i="1" s="1"/>
  <c r="D45" i="1"/>
  <c r="C45" i="1"/>
  <c r="C50" i="1" s="1"/>
  <c r="B45" i="1"/>
  <c r="B50" i="1" s="1"/>
  <c r="AG44" i="1"/>
  <c r="AF44" i="1"/>
  <c r="AD44" i="1"/>
  <c r="AC44" i="1"/>
  <c r="AB44" i="1"/>
  <c r="AA44" i="1"/>
  <c r="AA49" i="1" s="1"/>
  <c r="Z44" i="1"/>
  <c r="Y44" i="1"/>
  <c r="X44" i="1"/>
  <c r="X49" i="1" s="1"/>
  <c r="W44" i="1"/>
  <c r="W49" i="1" s="1"/>
  <c r="V44" i="1"/>
  <c r="V49" i="1" s="1"/>
  <c r="U44" i="1"/>
  <c r="U49" i="1" s="1"/>
  <c r="T44" i="1"/>
  <c r="T49" i="1" s="1"/>
  <c r="S44" i="1"/>
  <c r="S49" i="1" s="1"/>
  <c r="R44" i="1"/>
  <c r="R49" i="1" s="1"/>
  <c r="Q44" i="1"/>
  <c r="Q49" i="1" s="1"/>
  <c r="P44" i="1"/>
  <c r="P49" i="1" s="1"/>
  <c r="O44" i="1"/>
  <c r="O49" i="1" s="1"/>
  <c r="N44" i="1"/>
  <c r="N49" i="1" s="1"/>
  <c r="M44" i="1"/>
  <c r="M49" i="1" s="1"/>
  <c r="L44" i="1"/>
  <c r="L49" i="1" s="1"/>
  <c r="K44" i="1"/>
  <c r="K49" i="1" s="1"/>
  <c r="J44" i="1"/>
  <c r="J49" i="1" s="1"/>
  <c r="I44" i="1"/>
  <c r="I49" i="1" s="1"/>
  <c r="H44" i="1"/>
  <c r="H49" i="1" s="1"/>
  <c r="G44" i="1"/>
  <c r="G49" i="1" s="1"/>
  <c r="F44" i="1"/>
  <c r="F49" i="1" s="1"/>
  <c r="E44" i="1"/>
  <c r="E49" i="1" s="1"/>
  <c r="D44" i="1"/>
  <c r="D49" i="1" s="1"/>
  <c r="C44" i="1"/>
  <c r="C49" i="1" s="1"/>
  <c r="B44" i="1"/>
  <c r="B49" i="1" s="1"/>
  <c r="AA43" i="1"/>
  <c r="AA47" i="1" s="1"/>
  <c r="Z43" i="1"/>
  <c r="Z47" i="1" s="1"/>
  <c r="X43" i="1"/>
  <c r="BM43" i="1" s="1"/>
  <c r="W43" i="1"/>
  <c r="W47" i="1" s="1"/>
  <c r="V43" i="1"/>
  <c r="V47" i="1" s="1"/>
  <c r="U43" i="1"/>
  <c r="U47" i="1" s="1"/>
  <c r="T43" i="1"/>
  <c r="T47" i="1" s="1"/>
  <c r="S43" i="1"/>
  <c r="S47" i="1" s="1"/>
  <c r="R43" i="1"/>
  <c r="R47" i="1" s="1"/>
  <c r="Q43" i="1"/>
  <c r="Q47" i="1" s="1"/>
  <c r="P43" i="1"/>
  <c r="P47" i="1" s="1"/>
  <c r="O43" i="1"/>
  <c r="O47" i="1" s="1"/>
  <c r="N43" i="1"/>
  <c r="N47" i="1" s="1"/>
  <c r="M43" i="1"/>
  <c r="M47" i="1" s="1"/>
  <c r="L43" i="1"/>
  <c r="L47" i="1" s="1"/>
  <c r="H43" i="1"/>
  <c r="H47" i="1" s="1"/>
  <c r="G43" i="1"/>
  <c r="G47" i="1" s="1"/>
  <c r="AO47" i="1" s="1"/>
  <c r="F43" i="1"/>
  <c r="F47" i="1" s="1"/>
  <c r="E43" i="1"/>
  <c r="E47" i="1" s="1"/>
  <c r="D43" i="1"/>
  <c r="D47" i="1" s="1"/>
  <c r="C43" i="1"/>
  <c r="C47" i="1" s="1"/>
  <c r="B43" i="1"/>
  <c r="B47" i="1" s="1"/>
  <c r="AO42" i="1"/>
  <c r="AN42" i="1"/>
  <c r="AM42" i="1"/>
  <c r="AP41" i="1"/>
  <c r="AO41" i="1"/>
  <c r="AN41" i="1"/>
  <c r="AM41" i="1"/>
  <c r="W40" i="1"/>
  <c r="BL40" i="1" s="1"/>
  <c r="T40" i="1"/>
  <c r="BI40" i="1" s="1"/>
  <c r="S40" i="1"/>
  <c r="BH40" i="1" s="1"/>
  <c r="R40" i="1"/>
  <c r="BG40" i="1" s="1"/>
  <c r="Q40" i="1"/>
  <c r="BF40" i="1" s="1"/>
  <c r="P40" i="1"/>
  <c r="BE40" i="1" s="1"/>
  <c r="O40" i="1"/>
  <c r="BD40" i="1" s="1"/>
  <c r="N40" i="1"/>
  <c r="BC40" i="1" s="1"/>
  <c r="M40" i="1"/>
  <c r="BB40" i="1" s="1"/>
  <c r="L40" i="1"/>
  <c r="BA40" i="1" s="1"/>
  <c r="F40" i="1"/>
  <c r="AU40" i="1" s="1"/>
  <c r="E40" i="1"/>
  <c r="AT40" i="1" s="1"/>
  <c r="D40" i="1"/>
  <c r="AS40" i="1" s="1"/>
  <c r="B40" i="1"/>
  <c r="AQ40" i="1" s="1"/>
  <c r="BL39" i="1"/>
  <c r="BI39" i="1"/>
  <c r="BH39" i="1"/>
  <c r="BG39" i="1"/>
  <c r="BF39" i="1"/>
  <c r="BE39" i="1"/>
  <c r="BD39" i="1"/>
  <c r="BC39" i="1"/>
  <c r="BB39" i="1"/>
  <c r="BA39" i="1"/>
  <c r="AU39" i="1"/>
  <c r="AT39" i="1"/>
  <c r="AS39" i="1"/>
  <c r="AQ39" i="1"/>
  <c r="AO39" i="1"/>
  <c r="AN39" i="1"/>
  <c r="AM39" i="1"/>
  <c r="AG39" i="1"/>
  <c r="AG38" i="1" s="1"/>
  <c r="AF39" i="1"/>
  <c r="AD39" i="1"/>
  <c r="AC39" i="1"/>
  <c r="AB39" i="1"/>
  <c r="AJ39" i="1" s="1"/>
  <c r="Y39" i="1"/>
  <c r="X39" i="1"/>
  <c r="AH39" i="1" s="1"/>
  <c r="I39" i="1"/>
  <c r="H39" i="1"/>
  <c r="H38" i="1" s="1"/>
  <c r="BL38" i="1"/>
  <c r="BI38" i="1"/>
  <c r="BH38" i="1"/>
  <c r="BG38" i="1"/>
  <c r="BF38" i="1"/>
  <c r="BE38" i="1"/>
  <c r="BD38" i="1"/>
  <c r="BC38" i="1"/>
  <c r="BB38" i="1"/>
  <c r="BA38" i="1"/>
  <c r="AU38" i="1"/>
  <c r="AT38" i="1"/>
  <c r="AS38" i="1"/>
  <c r="AQ38" i="1"/>
  <c r="AN38" i="1"/>
  <c r="AM38" i="1"/>
  <c r="AF38" i="1"/>
  <c r="AD38" i="1"/>
  <c r="AC38" i="1"/>
  <c r="Y38" i="1"/>
  <c r="X38" i="1"/>
  <c r="AH38" i="1" s="1"/>
  <c r="V38" i="1"/>
  <c r="U38" i="1"/>
  <c r="G38" i="1"/>
  <c r="C38" i="1"/>
  <c r="BL37" i="1"/>
  <c r="BI37" i="1"/>
  <c r="BH37" i="1"/>
  <c r="BG37" i="1"/>
  <c r="BF37" i="1"/>
  <c r="BE37" i="1"/>
  <c r="BD37" i="1"/>
  <c r="BC37" i="1"/>
  <c r="BB37" i="1"/>
  <c r="BA37" i="1"/>
  <c r="AU37" i="1"/>
  <c r="AT37" i="1"/>
  <c r="AS37" i="1"/>
  <c r="AQ37" i="1"/>
  <c r="AN37" i="1"/>
  <c r="AM37" i="1"/>
  <c r="AG37" i="1"/>
  <c r="AF37" i="1"/>
  <c r="AD37" i="1"/>
  <c r="AC37" i="1"/>
  <c r="AB37" i="1"/>
  <c r="AA37" i="1"/>
  <c r="Z37" i="1"/>
  <c r="Y37" i="1"/>
  <c r="X37" i="1"/>
  <c r="V37" i="1"/>
  <c r="U37" i="1"/>
  <c r="K37" i="1"/>
  <c r="J37" i="1"/>
  <c r="I37" i="1"/>
  <c r="H37" i="1"/>
  <c r="G37" i="1"/>
  <c r="AO37" i="1" s="1"/>
  <c r="C37" i="1"/>
  <c r="BL36" i="1"/>
  <c r="BI36" i="1"/>
  <c r="BH36" i="1"/>
  <c r="BG36" i="1"/>
  <c r="BF36" i="1"/>
  <c r="BE36" i="1"/>
  <c r="BD36" i="1"/>
  <c r="BC36" i="1"/>
  <c r="BB36" i="1"/>
  <c r="BA36" i="1"/>
  <c r="AU36" i="1"/>
  <c r="AT36" i="1"/>
  <c r="AS36" i="1"/>
  <c r="AQ36" i="1"/>
  <c r="AN36" i="1"/>
  <c r="AM36" i="1"/>
  <c r="AG36" i="1"/>
  <c r="AF36" i="1"/>
  <c r="AL36" i="1" s="1"/>
  <c r="AD36" i="1"/>
  <c r="AC36" i="1"/>
  <c r="AB36" i="1"/>
  <c r="AA36" i="1"/>
  <c r="Z36" i="1"/>
  <c r="Y36" i="1"/>
  <c r="X36" i="1"/>
  <c r="V36" i="1"/>
  <c r="U36" i="1"/>
  <c r="K36" i="1"/>
  <c r="J36" i="1"/>
  <c r="I36" i="1"/>
  <c r="H36" i="1"/>
  <c r="AP36" i="1" s="1"/>
  <c r="G36" i="1"/>
  <c r="C36" i="1"/>
  <c r="BL35" i="1"/>
  <c r="BL41" i="1" s="1"/>
  <c r="BI35" i="1"/>
  <c r="BI41" i="1" s="1"/>
  <c r="BH35" i="1"/>
  <c r="BG35" i="1"/>
  <c r="BF35" i="1"/>
  <c r="BF41" i="1" s="1"/>
  <c r="BE35" i="1"/>
  <c r="BE41" i="1" s="1"/>
  <c r="BD35" i="1"/>
  <c r="BD41" i="1" s="1"/>
  <c r="BC35" i="1"/>
  <c r="BB35" i="1"/>
  <c r="BB41" i="1" s="1"/>
  <c r="BA35" i="1"/>
  <c r="BA41" i="1" s="1"/>
  <c r="AU35" i="1"/>
  <c r="AT35" i="1"/>
  <c r="AT41" i="1" s="1"/>
  <c r="AS35" i="1"/>
  <c r="AS41" i="1" s="1"/>
  <c r="AQ35" i="1"/>
  <c r="AN35" i="1"/>
  <c r="AM35" i="1"/>
  <c r="AG35" i="1"/>
  <c r="AG59" i="1" s="1"/>
  <c r="AF35" i="1"/>
  <c r="AF59" i="1" s="1"/>
  <c r="AD35" i="1"/>
  <c r="AD59" i="1" s="1"/>
  <c r="AC35" i="1"/>
  <c r="AC59" i="1" s="1"/>
  <c r="AB35" i="1"/>
  <c r="AB59" i="1" s="1"/>
  <c r="AA35" i="1"/>
  <c r="AA59" i="1" s="1"/>
  <c r="Z35" i="1"/>
  <c r="Z59" i="1" s="1"/>
  <c r="Y35" i="1"/>
  <c r="Y59" i="1" s="1"/>
  <c r="X35" i="1"/>
  <c r="X59" i="1" s="1"/>
  <c r="V35" i="1"/>
  <c r="V59" i="1" s="1"/>
  <c r="U35" i="1"/>
  <c r="U59" i="1" s="1"/>
  <c r="K35" i="1"/>
  <c r="AZ35" i="1" s="1"/>
  <c r="J35" i="1"/>
  <c r="I35" i="1"/>
  <c r="AX35" i="1" s="1"/>
  <c r="H35" i="1"/>
  <c r="H59" i="1" s="1"/>
  <c r="G35" i="1"/>
  <c r="G59" i="1" s="1"/>
  <c r="C35" i="1"/>
  <c r="C59" i="1" s="1"/>
  <c r="B33" i="1"/>
  <c r="AG32" i="1"/>
  <c r="AF32" i="1"/>
  <c r="AD32" i="1"/>
  <c r="AC32" i="1"/>
  <c r="AC31" i="1" s="1"/>
  <c r="BR31" i="1" s="1"/>
  <c r="AB32" i="1"/>
  <c r="X32" i="1"/>
  <c r="T32" i="1"/>
  <c r="P32" i="1"/>
  <c r="L32" i="1"/>
  <c r="K32" i="1"/>
  <c r="J32" i="1"/>
  <c r="I32" i="1"/>
  <c r="I31" i="1" s="1"/>
  <c r="H32" i="1"/>
  <c r="G32" i="1"/>
  <c r="F32" i="1"/>
  <c r="E32" i="1"/>
  <c r="E31" i="1" s="1"/>
  <c r="D32" i="1"/>
  <c r="C32" i="1"/>
  <c r="B32" i="1"/>
  <c r="AG31" i="1"/>
  <c r="AD31" i="1"/>
  <c r="K31" i="1"/>
  <c r="J31" i="1"/>
  <c r="G31" i="1"/>
  <c r="F31" i="1"/>
  <c r="C31" i="1"/>
  <c r="B31" i="1"/>
  <c r="AG30" i="1"/>
  <c r="AF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G29" i="1"/>
  <c r="AL29" i="1" s="1"/>
  <c r="AF29" i="1"/>
  <c r="AD29" i="1"/>
  <c r="AC29" i="1"/>
  <c r="AB29" i="1"/>
  <c r="AA29" i="1"/>
  <c r="Z29" i="1"/>
  <c r="Y29" i="1"/>
  <c r="AH29" i="1" s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E29" i="1" s="1"/>
  <c r="H29" i="1"/>
  <c r="G29" i="1"/>
  <c r="F29" i="1"/>
  <c r="E29" i="1"/>
  <c r="D29" i="1"/>
  <c r="C29" i="1"/>
  <c r="B29" i="1"/>
  <c r="BP28" i="1"/>
  <c r="AG28" i="1"/>
  <c r="AG53" i="1" s="1"/>
  <c r="AF28" i="1"/>
  <c r="AD28" i="1"/>
  <c r="AD53" i="1" s="1"/>
  <c r="AC28" i="1"/>
  <c r="AC53" i="1" s="1"/>
  <c r="AB28" i="1"/>
  <c r="AA28" i="1"/>
  <c r="BP30" i="1" s="1"/>
  <c r="Z28" i="1"/>
  <c r="Z53" i="1" s="1"/>
  <c r="Y28" i="1"/>
  <c r="X28" i="1"/>
  <c r="W28" i="1"/>
  <c r="BL30" i="1" s="1"/>
  <c r="V28" i="1"/>
  <c r="U28" i="1"/>
  <c r="T28" i="1"/>
  <c r="S28" i="1"/>
  <c r="BH30" i="1" s="1"/>
  <c r="R28" i="1"/>
  <c r="Q28" i="1"/>
  <c r="P28" i="1"/>
  <c r="O28" i="1"/>
  <c r="BD28" i="1" s="1"/>
  <c r="N28" i="1"/>
  <c r="M28" i="1"/>
  <c r="BB29" i="1" s="1"/>
  <c r="L28" i="1"/>
  <c r="K28" i="1"/>
  <c r="AZ30" i="1" s="1"/>
  <c r="J28" i="1"/>
  <c r="I28" i="1"/>
  <c r="H28" i="1"/>
  <c r="G28" i="1"/>
  <c r="AV32" i="1" s="1"/>
  <c r="F28" i="1"/>
  <c r="E28" i="1"/>
  <c r="D28" i="1"/>
  <c r="C28" i="1"/>
  <c r="AR32" i="1" s="1"/>
  <c r="B28" i="1"/>
  <c r="B53" i="1" s="1"/>
  <c r="AG20" i="1"/>
  <c r="AG26" i="1" s="1"/>
  <c r="AF20" i="1"/>
  <c r="AD20" i="1"/>
  <c r="AC20" i="1"/>
  <c r="AC26" i="1" s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I26" i="1" s="1"/>
  <c r="H20" i="1"/>
  <c r="G20" i="1"/>
  <c r="AO20" i="1" s="1"/>
  <c r="F20" i="1"/>
  <c r="AN20" i="1" s="1"/>
  <c r="E20" i="1"/>
  <c r="E26" i="1" s="1"/>
  <c r="D20" i="1"/>
  <c r="C20" i="1"/>
  <c r="B20" i="1"/>
  <c r="AG19" i="1"/>
  <c r="AF19" i="1"/>
  <c r="AD19" i="1"/>
  <c r="AC19" i="1"/>
  <c r="AB19" i="1"/>
  <c r="AA19" i="1"/>
  <c r="Z19" i="1"/>
  <c r="Y19" i="1"/>
  <c r="X19" i="1"/>
  <c r="AH19" i="1" s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K25" i="1" s="1"/>
  <c r="J19" i="1"/>
  <c r="I19" i="1"/>
  <c r="AE19" i="1" s="1"/>
  <c r="H19" i="1"/>
  <c r="G19" i="1"/>
  <c r="G25" i="1" s="1"/>
  <c r="F19" i="1"/>
  <c r="E19" i="1"/>
  <c r="AM19" i="1" s="1"/>
  <c r="D19" i="1"/>
  <c r="C19" i="1"/>
  <c r="C25" i="1" s="1"/>
  <c r="B19" i="1"/>
  <c r="AG18" i="1"/>
  <c r="AG24" i="1" s="1"/>
  <c r="AF18" i="1"/>
  <c r="AL18" i="1" s="1"/>
  <c r="AD18" i="1"/>
  <c r="AC18" i="1"/>
  <c r="AC24" i="1" s="1"/>
  <c r="AB18" i="1"/>
  <c r="AA18" i="1"/>
  <c r="Z18" i="1"/>
  <c r="Y18" i="1"/>
  <c r="Y24" i="1" s="1"/>
  <c r="X18" i="1"/>
  <c r="W18" i="1"/>
  <c r="V18" i="1"/>
  <c r="U18" i="1"/>
  <c r="U24" i="1" s="1"/>
  <c r="T18" i="1"/>
  <c r="S18" i="1"/>
  <c r="R18" i="1"/>
  <c r="Q18" i="1"/>
  <c r="Q24" i="1" s="1"/>
  <c r="P18" i="1"/>
  <c r="O18" i="1"/>
  <c r="N18" i="1"/>
  <c r="M18" i="1"/>
  <c r="M24" i="1" s="1"/>
  <c r="L18" i="1"/>
  <c r="K18" i="1"/>
  <c r="J18" i="1"/>
  <c r="I18" i="1"/>
  <c r="I24" i="1" s="1"/>
  <c r="H18" i="1"/>
  <c r="G18" i="1"/>
  <c r="F18" i="1"/>
  <c r="AN18" i="1" s="1"/>
  <c r="E18" i="1"/>
  <c r="E24" i="1" s="1"/>
  <c r="D18" i="1"/>
  <c r="C18" i="1"/>
  <c r="B18" i="1"/>
  <c r="AG17" i="1"/>
  <c r="AF17" i="1"/>
  <c r="AD17" i="1"/>
  <c r="AC17" i="1"/>
  <c r="AB17" i="1"/>
  <c r="AA17" i="1"/>
  <c r="AA23" i="1" s="1"/>
  <c r="Z17" i="1"/>
  <c r="Y17" i="1"/>
  <c r="X17" i="1"/>
  <c r="W17" i="1"/>
  <c r="W23" i="1" s="1"/>
  <c r="V17" i="1"/>
  <c r="U17" i="1"/>
  <c r="T17" i="1"/>
  <c r="S17" i="1"/>
  <c r="S23" i="1" s="1"/>
  <c r="R17" i="1"/>
  <c r="Q17" i="1"/>
  <c r="P17" i="1"/>
  <c r="O17" i="1"/>
  <c r="O23" i="1" s="1"/>
  <c r="N17" i="1"/>
  <c r="M17" i="1"/>
  <c r="L17" i="1"/>
  <c r="K17" i="1"/>
  <c r="K23" i="1" s="1"/>
  <c r="J17" i="1"/>
  <c r="I17" i="1"/>
  <c r="AE17" i="1" s="1"/>
  <c r="H17" i="1"/>
  <c r="G17" i="1"/>
  <c r="G23" i="1" s="1"/>
  <c r="F17" i="1"/>
  <c r="E17" i="1"/>
  <c r="AM17" i="1" s="1"/>
  <c r="D17" i="1"/>
  <c r="C17" i="1"/>
  <c r="C23" i="1" s="1"/>
  <c r="B17" i="1"/>
  <c r="AG16" i="1"/>
  <c r="AG43" i="1" s="1"/>
  <c r="AF16" i="1"/>
  <c r="AF43" i="1" s="1"/>
  <c r="AE16" i="1"/>
  <c r="AD16" i="1"/>
  <c r="AD43" i="1" s="1"/>
  <c r="AC16" i="1"/>
  <c r="AC43" i="1" s="1"/>
  <c r="AB16" i="1"/>
  <c r="AB43" i="1" s="1"/>
  <c r="AA16" i="1"/>
  <c r="AA65" i="1" s="1"/>
  <c r="Z16" i="1"/>
  <c r="Z21" i="1" s="1"/>
  <c r="Y16" i="1"/>
  <c r="Y43" i="1" s="1"/>
  <c r="X16" i="1"/>
  <c r="BM16" i="1" s="1"/>
  <c r="W16" i="1"/>
  <c r="W21" i="1" s="1"/>
  <c r="V16" i="1"/>
  <c r="V21" i="1" s="1"/>
  <c r="U16" i="1"/>
  <c r="U22" i="1" s="1"/>
  <c r="BJ22" i="1" s="1"/>
  <c r="T16" i="1"/>
  <c r="BI16" i="1" s="1"/>
  <c r="S16" i="1"/>
  <c r="S21" i="1" s="1"/>
  <c r="R16" i="1"/>
  <c r="R21" i="1" s="1"/>
  <c r="Q16" i="1"/>
  <c r="Q22" i="1" s="1"/>
  <c r="BF22" i="1" s="1"/>
  <c r="P16" i="1"/>
  <c r="BE16" i="1" s="1"/>
  <c r="O16" i="1"/>
  <c r="O21" i="1" s="1"/>
  <c r="N16" i="1"/>
  <c r="N21" i="1" s="1"/>
  <c r="M16" i="1"/>
  <c r="M22" i="1" s="1"/>
  <c r="BB22" i="1" s="1"/>
  <c r="L16" i="1"/>
  <c r="BA16" i="1" s="1"/>
  <c r="K16" i="1"/>
  <c r="AZ17" i="1" s="1"/>
  <c r="J16" i="1"/>
  <c r="I16" i="1"/>
  <c r="I21" i="1" s="1"/>
  <c r="H16" i="1"/>
  <c r="H65" i="1" s="1"/>
  <c r="G16" i="1"/>
  <c r="G21" i="1" s="1"/>
  <c r="F16" i="1"/>
  <c r="F21" i="1" s="1"/>
  <c r="E16" i="1"/>
  <c r="E22" i="1" s="1"/>
  <c r="AT22" i="1" s="1"/>
  <c r="D16" i="1"/>
  <c r="AS16" i="1" s="1"/>
  <c r="C16" i="1"/>
  <c r="C21" i="1" s="1"/>
  <c r="B16" i="1"/>
  <c r="B21" i="1" s="1"/>
  <c r="AG14" i="1"/>
  <c r="AF14" i="1"/>
  <c r="AD14" i="1"/>
  <c r="AC14" i="1"/>
  <c r="AB14" i="1"/>
  <c r="AA14" i="1"/>
  <c r="Z14" i="1"/>
  <c r="Y14" i="1"/>
  <c r="X14" i="1"/>
  <c r="AH14" i="1" s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P14" i="1" s="1"/>
  <c r="G14" i="1"/>
  <c r="F14" i="1"/>
  <c r="E14" i="1"/>
  <c r="D14" i="1"/>
  <c r="C14" i="1"/>
  <c r="B14" i="1"/>
  <c r="AG13" i="1"/>
  <c r="AF13" i="1"/>
  <c r="AD13" i="1"/>
  <c r="AC13" i="1"/>
  <c r="AB13" i="1"/>
  <c r="AJ13" i="1" s="1"/>
  <c r="AA13" i="1"/>
  <c r="Z13" i="1"/>
  <c r="Y13" i="1"/>
  <c r="X13" i="1"/>
  <c r="AH13" i="1" s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E13" i="1" s="1"/>
  <c r="H13" i="1"/>
  <c r="G13" i="1"/>
  <c r="F13" i="1"/>
  <c r="E13" i="1"/>
  <c r="D13" i="1"/>
  <c r="C13" i="1"/>
  <c r="B13" i="1"/>
  <c r="AG12" i="1"/>
  <c r="AL12" i="1" s="1"/>
  <c r="AF12" i="1"/>
  <c r="AD12" i="1"/>
  <c r="AC12" i="1"/>
  <c r="AB12" i="1"/>
  <c r="AJ12" i="1" s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AN12" i="1" s="1"/>
  <c r="E12" i="1"/>
  <c r="D12" i="1"/>
  <c r="C12" i="1"/>
  <c r="B12" i="1"/>
  <c r="AG11" i="1"/>
  <c r="AF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E11" i="1" s="1"/>
  <c r="BT11" i="1" s="1"/>
  <c r="H11" i="1"/>
  <c r="G11" i="1"/>
  <c r="F11" i="1"/>
  <c r="E11" i="1"/>
  <c r="D11" i="1"/>
  <c r="C11" i="1"/>
  <c r="B11" i="1"/>
  <c r="AG10" i="1"/>
  <c r="AG15" i="1" s="1"/>
  <c r="AF10" i="1"/>
  <c r="AF15" i="1" s="1"/>
  <c r="AE10" i="1"/>
  <c r="BT10" i="1" s="1"/>
  <c r="AD10" i="1"/>
  <c r="AC10" i="1"/>
  <c r="AC15" i="1" s="1"/>
  <c r="AB10" i="1"/>
  <c r="AB15" i="1" s="1"/>
  <c r="AA10" i="1"/>
  <c r="AA15" i="1" s="1"/>
  <c r="Z10" i="1"/>
  <c r="BO11" i="1" s="1"/>
  <c r="Y10" i="1"/>
  <c r="Y15" i="1" s="1"/>
  <c r="X10" i="1"/>
  <c r="W10" i="1"/>
  <c r="W15" i="1" s="1"/>
  <c r="V10" i="1"/>
  <c r="BK11" i="1" s="1"/>
  <c r="U10" i="1"/>
  <c r="U15" i="1" s="1"/>
  <c r="T10" i="1"/>
  <c r="T15" i="1" s="1"/>
  <c r="S10" i="1"/>
  <c r="S15" i="1" s="1"/>
  <c r="R10" i="1"/>
  <c r="BG11" i="1" s="1"/>
  <c r="Q10" i="1"/>
  <c r="Q15" i="1" s="1"/>
  <c r="P10" i="1"/>
  <c r="P15" i="1" s="1"/>
  <c r="O10" i="1"/>
  <c r="O15" i="1" s="1"/>
  <c r="N10" i="1"/>
  <c r="BC11" i="1" s="1"/>
  <c r="M10" i="1"/>
  <c r="M15" i="1" s="1"/>
  <c r="L10" i="1"/>
  <c r="L15" i="1" s="1"/>
  <c r="K10" i="1"/>
  <c r="K15" i="1" s="1"/>
  <c r="J10" i="1"/>
  <c r="AY11" i="1" s="1"/>
  <c r="I10" i="1"/>
  <c r="I15" i="1" s="1"/>
  <c r="H10" i="1"/>
  <c r="G10" i="1"/>
  <c r="F10" i="1"/>
  <c r="AU11" i="1" s="1"/>
  <c r="E10" i="1"/>
  <c r="E15" i="1" s="1"/>
  <c r="D10" i="1"/>
  <c r="D15" i="1" s="1"/>
  <c r="C10" i="1"/>
  <c r="C15" i="1" s="1"/>
  <c r="B10" i="1"/>
  <c r="AQ11" i="1" s="1"/>
  <c r="AG8" i="1"/>
  <c r="AF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G7" i="1"/>
  <c r="AF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L6" i="1"/>
  <c r="AG6" i="1"/>
  <c r="AF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G5" i="1"/>
  <c r="AF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X2" i="1"/>
  <c r="AW2" i="1"/>
  <c r="AL2" i="1"/>
  <c r="AK2" i="1"/>
  <c r="AJ2" i="1"/>
  <c r="AI2" i="1"/>
  <c r="AH2" i="1"/>
  <c r="A1" i="1"/>
  <c r="AL11" i="1" l="1"/>
  <c r="AE12" i="1"/>
  <c r="AO14" i="1"/>
  <c r="AI14" i="1"/>
  <c r="AL14" i="1"/>
  <c r="AP17" i="1"/>
  <c r="AH17" i="1"/>
  <c r="AP29" i="1"/>
  <c r="AE30" i="1"/>
  <c r="BH41" i="1"/>
  <c r="AB38" i="1"/>
  <c r="AJ38" i="1" s="1"/>
  <c r="AL39" i="1"/>
  <c r="AO61" i="1"/>
  <c r="AE62" i="1"/>
  <c r="AH67" i="1"/>
  <c r="AL76" i="1"/>
  <c r="AH91" i="1"/>
  <c r="AQ12" i="1"/>
  <c r="AY12" i="1"/>
  <c r="BC12" i="1"/>
  <c r="AY18" i="1"/>
  <c r="AX31" i="1"/>
  <c r="BR29" i="1"/>
  <c r="AE88" i="1"/>
  <c r="AP13" i="1"/>
  <c r="AO18" i="1"/>
  <c r="AP19" i="1"/>
  <c r="AE36" i="1"/>
  <c r="AP37" i="1"/>
  <c r="AO38" i="1"/>
  <c r="AE39" i="1"/>
  <c r="AJ62" i="1"/>
  <c r="AM76" i="1"/>
  <c r="AE76" i="1"/>
  <c r="AI90" i="1"/>
  <c r="AO10" i="1"/>
  <c r="AO11" i="1"/>
  <c r="AW12" i="1"/>
  <c r="AM13" i="1"/>
  <c r="AE37" i="1"/>
  <c r="AN55" i="1"/>
  <c r="AI78" i="1"/>
  <c r="AH83" i="1"/>
  <c r="AE84" i="1"/>
  <c r="AH88" i="1"/>
  <c r="AL91" i="1"/>
  <c r="AK10" i="1"/>
  <c r="AR10" i="1"/>
  <c r="BH10" i="1"/>
  <c r="AN11" i="1"/>
  <c r="AM12" i="1"/>
  <c r="AV10" i="1"/>
  <c r="BL10" i="1"/>
  <c r="AR11" i="1"/>
  <c r="AZ11" i="1"/>
  <c r="BD11" i="1"/>
  <c r="BH11" i="1"/>
  <c r="BL11" i="1"/>
  <c r="BP11" i="1"/>
  <c r="AP10" i="1"/>
  <c r="AH10" i="1"/>
  <c r="AZ10" i="1"/>
  <c r="BP10" i="1"/>
  <c r="AS11" i="1"/>
  <c r="AW11" i="1"/>
  <c r="BA11" i="1"/>
  <c r="BE11" i="1"/>
  <c r="BI11" i="1"/>
  <c r="BM11" i="1"/>
  <c r="BQ11" i="1"/>
  <c r="BU11" i="1"/>
  <c r="AR12" i="1"/>
  <c r="AV12" i="1"/>
  <c r="AZ12" i="1"/>
  <c r="BD12" i="1"/>
  <c r="BH12" i="1"/>
  <c r="BL12" i="1"/>
  <c r="BD10" i="1"/>
  <c r="AT11" i="1"/>
  <c r="AX11" i="1"/>
  <c r="BB11" i="1"/>
  <c r="BF11" i="1"/>
  <c r="BJ11" i="1"/>
  <c r="BN11" i="1"/>
  <c r="BR11" i="1"/>
  <c r="BV11" i="1"/>
  <c r="AS12" i="1"/>
  <c r="BA12" i="1"/>
  <c r="BE12" i="1"/>
  <c r="BG12" i="1"/>
  <c r="BK12" i="1"/>
  <c r="BO12" i="1"/>
  <c r="BS12" i="1"/>
  <c r="BB13" i="1"/>
  <c r="BF13" i="1"/>
  <c r="BJ13" i="1"/>
  <c r="BN13" i="1"/>
  <c r="BR13" i="1"/>
  <c r="AQ14" i="1"/>
  <c r="AU14" i="1"/>
  <c r="AY14" i="1"/>
  <c r="BC14" i="1"/>
  <c r="BG14" i="1"/>
  <c r="BK14" i="1"/>
  <c r="BO14" i="1"/>
  <c r="AL16" i="1"/>
  <c r="BS16" i="1"/>
  <c r="AL17" i="1"/>
  <c r="AS18" i="1"/>
  <c r="AW18" i="1"/>
  <c r="BA18" i="1"/>
  <c r="BE18" i="1"/>
  <c r="BI18" i="1"/>
  <c r="BM18" i="1"/>
  <c r="BQ18" i="1"/>
  <c r="BD19" i="1"/>
  <c r="BH19" i="1"/>
  <c r="BL19" i="1"/>
  <c r="BP19" i="1"/>
  <c r="AL19" i="1"/>
  <c r="AS20" i="1"/>
  <c r="AW20" i="1"/>
  <c r="BA20" i="1"/>
  <c r="BE20" i="1"/>
  <c r="BI20" i="1"/>
  <c r="BM20" i="1"/>
  <c r="BQ20" i="1"/>
  <c r="AM28" i="1"/>
  <c r="AI28" i="1"/>
  <c r="BL28" i="1"/>
  <c r="BV30" i="1"/>
  <c r="BV32" i="1"/>
  <c r="AU41" i="1"/>
  <c r="BC41" i="1"/>
  <c r="BG41" i="1"/>
  <c r="BM35" i="1"/>
  <c r="AO36" i="1"/>
  <c r="AZ36" i="1"/>
  <c r="BN36" i="1"/>
  <c r="BR36" i="1"/>
  <c r="AR37" i="1"/>
  <c r="AY37" i="1"/>
  <c r="AH37" i="1"/>
  <c r="AJ37" i="1"/>
  <c r="BV37" i="1"/>
  <c r="BJ38" i="1"/>
  <c r="BV38" i="1"/>
  <c r="BN39" i="1"/>
  <c r="BC43" i="1"/>
  <c r="AS60" i="1"/>
  <c r="BA60" i="1"/>
  <c r="BE60" i="1"/>
  <c r="BI60" i="1"/>
  <c r="BB61" i="1"/>
  <c r="BF61" i="1"/>
  <c r="AQ62" i="1"/>
  <c r="BD62" i="1"/>
  <c r="BI62" i="1"/>
  <c r="AO83" i="1"/>
  <c r="AL83" i="1"/>
  <c r="AE90" i="1"/>
  <c r="BP12" i="1"/>
  <c r="BU12" i="1"/>
  <c r="AQ13" i="1"/>
  <c r="AU13" i="1"/>
  <c r="AY13" i="1"/>
  <c r="BC13" i="1"/>
  <c r="BG13" i="1"/>
  <c r="BK13" i="1"/>
  <c r="BO13" i="1"/>
  <c r="BS13" i="1"/>
  <c r="AR14" i="1"/>
  <c r="AZ14" i="1"/>
  <c r="BD14" i="1"/>
  <c r="BJ16" i="1"/>
  <c r="BU16" i="1"/>
  <c r="AS17" i="1"/>
  <c r="AS21" i="1" s="1"/>
  <c r="BA17" i="1"/>
  <c r="BA21" i="1" s="1"/>
  <c r="BE17" i="1"/>
  <c r="BE21" i="1" s="1"/>
  <c r="BI17" i="1"/>
  <c r="BI21" i="1" s="1"/>
  <c r="BQ17" i="1"/>
  <c r="BV17" i="1"/>
  <c r="AH18" i="1"/>
  <c r="AS19" i="1"/>
  <c r="BA19" i="1"/>
  <c r="BE19" i="1"/>
  <c r="BI19" i="1"/>
  <c r="BQ19" i="1"/>
  <c r="BV19" i="1"/>
  <c r="BB20" i="1"/>
  <c r="BF20" i="1"/>
  <c r="BJ20" i="1"/>
  <c r="BN20" i="1"/>
  <c r="AV28" i="1"/>
  <c r="BV29" i="1"/>
  <c r="BR30" i="1"/>
  <c r="BV31" i="1"/>
  <c r="BR32" i="1"/>
  <c r="AQ41" i="1"/>
  <c r="AW35" i="1"/>
  <c r="BQ35" i="1"/>
  <c r="BJ36" i="1"/>
  <c r="BO36" i="1"/>
  <c r="BS36" i="1"/>
  <c r="AZ37" i="1"/>
  <c r="BN37" i="1"/>
  <c r="BR37" i="1"/>
  <c r="AR38" i="1"/>
  <c r="BK38" i="1"/>
  <c r="BR38" i="1"/>
  <c r="K39" i="1"/>
  <c r="BG43" i="1"/>
  <c r="AM46" i="1"/>
  <c r="BB60" i="1"/>
  <c r="BF60" i="1"/>
  <c r="AQ61" i="1"/>
  <c r="BC61" i="1"/>
  <c r="BG61" i="1"/>
  <c r="BA62" i="1"/>
  <c r="AN62" i="1"/>
  <c r="AI76" i="1"/>
  <c r="BI12" i="1"/>
  <c r="BM12" i="1"/>
  <c r="AR13" i="1"/>
  <c r="AV13" i="1"/>
  <c r="AZ13" i="1"/>
  <c r="BD13" i="1"/>
  <c r="BH13" i="1"/>
  <c r="BL13" i="1"/>
  <c r="BP13" i="1"/>
  <c r="AS14" i="1"/>
  <c r="BA14" i="1"/>
  <c r="BE14" i="1"/>
  <c r="BI14" i="1"/>
  <c r="BQ14" i="1"/>
  <c r="BV14" i="1"/>
  <c r="BN16" i="1"/>
  <c r="BV16" i="1"/>
  <c r="BB17" i="1"/>
  <c r="BF17" i="1"/>
  <c r="BJ17" i="1"/>
  <c r="BN17" i="1"/>
  <c r="BR17" i="1"/>
  <c r="AQ18" i="1"/>
  <c r="BC18" i="1"/>
  <c r="BG18" i="1"/>
  <c r="BK18" i="1"/>
  <c r="BO18" i="1"/>
  <c r="BB19" i="1"/>
  <c r="BF19" i="1"/>
  <c r="BJ19" i="1"/>
  <c r="BN19" i="1"/>
  <c r="BR19" i="1"/>
  <c r="AQ20" i="1"/>
  <c r="AY20" i="1"/>
  <c r="BC20" i="1"/>
  <c r="BG20" i="1"/>
  <c r="BK20" i="1"/>
  <c r="AZ28" i="1"/>
  <c r="BO30" i="1"/>
  <c r="BU35" i="1"/>
  <c r="BK36" i="1"/>
  <c r="BP36" i="1"/>
  <c r="BJ37" i="1"/>
  <c r="BO37" i="1"/>
  <c r="BS37" i="1"/>
  <c r="BS38" i="1"/>
  <c r="BR39" i="1"/>
  <c r="AQ43" i="1"/>
  <c r="BK43" i="1"/>
  <c r="AQ60" i="1"/>
  <c r="BC60" i="1"/>
  <c r="BG60" i="1"/>
  <c r="BD61" i="1"/>
  <c r="BH61" i="1"/>
  <c r="BL61" i="1"/>
  <c r="AS62" i="1"/>
  <c r="BB62" i="1"/>
  <c r="BF62" i="1"/>
  <c r="AE66" i="1"/>
  <c r="AH72" i="1"/>
  <c r="AI84" i="1"/>
  <c r="AL89" i="1"/>
  <c r="AI92" i="1"/>
  <c r="BT12" i="1"/>
  <c r="AH12" i="1"/>
  <c r="AS13" i="1"/>
  <c r="BV13" i="1"/>
  <c r="AT14" i="1"/>
  <c r="AX14" i="1"/>
  <c r="BB14" i="1"/>
  <c r="BF14" i="1"/>
  <c r="BJ14" i="1"/>
  <c r="BN14" i="1"/>
  <c r="BR14" i="1"/>
  <c r="AH16" i="1"/>
  <c r="BR16" i="1"/>
  <c r="AQ17" i="1"/>
  <c r="AU17" i="1"/>
  <c r="AY17" i="1"/>
  <c r="BC17" i="1"/>
  <c r="BG17" i="1"/>
  <c r="BK17" i="1"/>
  <c r="BO17" i="1"/>
  <c r="BS17" i="1"/>
  <c r="AR18" i="1"/>
  <c r="AZ18" i="1"/>
  <c r="BD18" i="1"/>
  <c r="BH18" i="1"/>
  <c r="BL18" i="1"/>
  <c r="BP18" i="1"/>
  <c r="BU18" i="1"/>
  <c r="AQ19" i="1"/>
  <c r="AU19" i="1"/>
  <c r="AY19" i="1"/>
  <c r="BC19" i="1"/>
  <c r="BG19" i="1"/>
  <c r="BK19" i="1"/>
  <c r="BO19" i="1"/>
  <c r="BS19" i="1"/>
  <c r="AR20" i="1"/>
  <c r="AZ20" i="1"/>
  <c r="BD20" i="1"/>
  <c r="BH20" i="1"/>
  <c r="BL20" i="1"/>
  <c r="BP20" i="1"/>
  <c r="BU20" i="1"/>
  <c r="AR29" i="1"/>
  <c r="AO29" i="1"/>
  <c r="AZ29" i="1"/>
  <c r="BD29" i="1"/>
  <c r="BH29" i="1"/>
  <c r="BL29" i="1"/>
  <c r="BP29" i="1"/>
  <c r="BU29" i="1"/>
  <c r="AR36" i="1"/>
  <c r="AY36" i="1"/>
  <c r="AH36" i="1"/>
  <c r="AJ36" i="1"/>
  <c r="BV36" i="1"/>
  <c r="BK37" i="1"/>
  <c r="BP37" i="1"/>
  <c r="AL37" i="1"/>
  <c r="BN38" i="1"/>
  <c r="AL38" i="1"/>
  <c r="BS39" i="1"/>
  <c r="AU43" i="1"/>
  <c r="BO43" i="1"/>
  <c r="AH55" i="1"/>
  <c r="AN59" i="1"/>
  <c r="BD60" i="1"/>
  <c r="BH60" i="1"/>
  <c r="BL60" i="1"/>
  <c r="AL60" i="1"/>
  <c r="AS61" i="1"/>
  <c r="BA61" i="1"/>
  <c r="BE61" i="1"/>
  <c r="BI61" i="1"/>
  <c r="AM62" i="1"/>
  <c r="BC62" i="1"/>
  <c r="BG62" i="1"/>
  <c r="BL62" i="1"/>
  <c r="AL62" i="1"/>
  <c r="AH66" i="1"/>
  <c r="AL66" i="1"/>
  <c r="AK11" i="1"/>
  <c r="AL5" i="1"/>
  <c r="AL23" i="1"/>
  <c r="AE7" i="1"/>
  <c r="AK19" i="1"/>
  <c r="BT19" i="1"/>
  <c r="AT26" i="1"/>
  <c r="AH23" i="1"/>
  <c r="AR15" i="1"/>
  <c r="AE23" i="1"/>
  <c r="AK17" i="1"/>
  <c r="BT17" i="1"/>
  <c r="AE5" i="1"/>
  <c r="AT24" i="1"/>
  <c r="BB24" i="1"/>
  <c r="BF24" i="1"/>
  <c r="BJ24" i="1"/>
  <c r="AK13" i="1"/>
  <c r="BT13" i="1"/>
  <c r="AH7" i="1"/>
  <c r="AI10" i="1"/>
  <c r="AM10" i="1"/>
  <c r="AQ10" i="1"/>
  <c r="AQ15" i="1" s="1"/>
  <c r="AU10" i="1"/>
  <c r="AY10" i="1"/>
  <c r="AY15" i="1" s="1"/>
  <c r="BC10" i="1"/>
  <c r="BC15" i="1" s="1"/>
  <c r="BG10" i="1"/>
  <c r="BG15" i="1" s="1"/>
  <c r="BK10" i="1"/>
  <c r="BO10" i="1"/>
  <c r="BO15" i="1" s="1"/>
  <c r="BS10" i="1"/>
  <c r="AH11" i="1"/>
  <c r="AH5" i="1" s="1"/>
  <c r="AP11" i="1"/>
  <c r="AK12" i="1"/>
  <c r="AO12" i="1"/>
  <c r="BQ12" i="1"/>
  <c r="AN13" i="1"/>
  <c r="AE14" i="1"/>
  <c r="BT14" i="1" s="1"/>
  <c r="AM14" i="1"/>
  <c r="BS14" i="1"/>
  <c r="B15" i="1"/>
  <c r="F15" i="1"/>
  <c r="J15" i="1"/>
  <c r="N15" i="1"/>
  <c r="R15" i="1"/>
  <c r="V15" i="1"/>
  <c r="Z15" i="1"/>
  <c r="AD15" i="1"/>
  <c r="J65" i="1"/>
  <c r="J43" i="1"/>
  <c r="AD65" i="1"/>
  <c r="AD47" i="1"/>
  <c r="BS43" i="1"/>
  <c r="AT16" i="1"/>
  <c r="AX16" i="1"/>
  <c r="BB16" i="1"/>
  <c r="BF16" i="1"/>
  <c r="BF21" i="1" s="1"/>
  <c r="AJ17" i="1"/>
  <c r="AN17" i="1"/>
  <c r="AR17" i="1"/>
  <c r="AV17" i="1"/>
  <c r="BD17" i="1"/>
  <c r="BH17" i="1"/>
  <c r="BL17" i="1"/>
  <c r="BP17" i="1"/>
  <c r="AP18" i="1"/>
  <c r="AT18" i="1"/>
  <c r="AX18" i="1"/>
  <c r="BB18" i="1"/>
  <c r="BF18" i="1"/>
  <c r="BJ18" i="1"/>
  <c r="BJ21" i="1" s="1"/>
  <c r="BN18" i="1"/>
  <c r="BN21" i="1" s="1"/>
  <c r="BR18" i="1"/>
  <c r="BV18" i="1"/>
  <c r="AJ19" i="1"/>
  <c r="AJ7" i="1" s="1"/>
  <c r="AN19" i="1"/>
  <c r="AR19" i="1"/>
  <c r="AV19" i="1"/>
  <c r="AZ19" i="1"/>
  <c r="AH20" i="1"/>
  <c r="AH8" i="1" s="1"/>
  <c r="AL20" i="1"/>
  <c r="AL8" i="1" s="1"/>
  <c r="AP20" i="1"/>
  <c r="AT20" i="1"/>
  <c r="AX20" i="1"/>
  <c r="BR20" i="1"/>
  <c r="BV20" i="1"/>
  <c r="D21" i="1"/>
  <c r="H21" i="1"/>
  <c r="L21" i="1"/>
  <c r="P21" i="1"/>
  <c r="T21" i="1"/>
  <c r="X21" i="1"/>
  <c r="AB21" i="1"/>
  <c r="AF21" i="1"/>
  <c r="B22" i="1"/>
  <c r="AQ22" i="1" s="1"/>
  <c r="F22" i="1"/>
  <c r="AU22" i="1" s="1"/>
  <c r="J22" i="1"/>
  <c r="N22" i="1"/>
  <c r="BC22" i="1" s="1"/>
  <c r="R22" i="1"/>
  <c r="BG22" i="1" s="1"/>
  <c r="V22" i="1"/>
  <c r="BK22" i="1" s="1"/>
  <c r="Z22" i="1"/>
  <c r="BO22" i="1" s="1"/>
  <c r="AD22" i="1"/>
  <c r="D23" i="1"/>
  <c r="H23" i="1"/>
  <c r="L23" i="1"/>
  <c r="P23" i="1"/>
  <c r="T23" i="1"/>
  <c r="X23" i="1"/>
  <c r="AB23" i="1"/>
  <c r="AF23" i="1"/>
  <c r="B24" i="1"/>
  <c r="F24" i="1"/>
  <c r="J24" i="1"/>
  <c r="AY24" i="1" s="1"/>
  <c r="N24" i="1"/>
  <c r="BC24" i="1" s="1"/>
  <c r="R24" i="1"/>
  <c r="V24" i="1"/>
  <c r="Z24" i="1"/>
  <c r="BO24" i="1" s="1"/>
  <c r="AD24" i="1"/>
  <c r="BS24" i="1" s="1"/>
  <c r="B26" i="1"/>
  <c r="F26" i="1"/>
  <c r="AU26" i="1" s="1"/>
  <c r="J26" i="1"/>
  <c r="AY26" i="1" s="1"/>
  <c r="AD26" i="1"/>
  <c r="BS26" i="1" s="1"/>
  <c r="D53" i="1"/>
  <c r="AS28" i="1"/>
  <c r="H53" i="1"/>
  <c r="AW28" i="1"/>
  <c r="AP28" i="1"/>
  <c r="L53" i="1"/>
  <c r="BA28" i="1"/>
  <c r="P53" i="1"/>
  <c r="BE28" i="1"/>
  <c r="T53" i="1"/>
  <c r="BI28" i="1"/>
  <c r="X53" i="1"/>
  <c r="BM28" i="1"/>
  <c r="AH28" i="1"/>
  <c r="AH22" i="1" s="1"/>
  <c r="AH70" i="1" s="1"/>
  <c r="AB53" i="1"/>
  <c r="BQ28" i="1"/>
  <c r="AF53" i="1"/>
  <c r="BU28" i="1"/>
  <c r="AL28" i="1"/>
  <c r="AQ29" i="1"/>
  <c r="AU29" i="1"/>
  <c r="AN29" i="1"/>
  <c r="AY29" i="1"/>
  <c r="BC29" i="1"/>
  <c r="BG29" i="1"/>
  <c r="BK29" i="1"/>
  <c r="BO29" i="1"/>
  <c r="AI29" i="1"/>
  <c r="BS29" i="1"/>
  <c r="AK29" i="1"/>
  <c r="AK23" i="1" s="1"/>
  <c r="AO30" i="1"/>
  <c r="BU30" i="1"/>
  <c r="AL30" i="1"/>
  <c r="AL24" i="1" s="1"/>
  <c r="AR30" i="1"/>
  <c r="AU31" i="1"/>
  <c r="AZ31" i="1"/>
  <c r="AQ32" i="1"/>
  <c r="AU32" i="1"/>
  <c r="AY32" i="1"/>
  <c r="BI32" i="1"/>
  <c r="U32" i="1"/>
  <c r="V32" i="1" s="1"/>
  <c r="T31" i="1"/>
  <c r="T33" i="1" s="1"/>
  <c r="AK39" i="1"/>
  <c r="AJ10" i="1"/>
  <c r="AN10" i="1"/>
  <c r="AI11" i="1"/>
  <c r="AM11" i="1"/>
  <c r="BS11" i="1"/>
  <c r="AP12" i="1"/>
  <c r="AT12" i="1"/>
  <c r="AX12" i="1"/>
  <c r="BB12" i="1"/>
  <c r="BF12" i="1"/>
  <c r="BJ12" i="1"/>
  <c r="BN12" i="1"/>
  <c r="BR12" i="1"/>
  <c r="BV12" i="1"/>
  <c r="AO13" i="1"/>
  <c r="AW13" i="1"/>
  <c r="BA13" i="1"/>
  <c r="BE13" i="1"/>
  <c r="BI13" i="1"/>
  <c r="BM13" i="1"/>
  <c r="BQ13" i="1"/>
  <c r="BU13" i="1"/>
  <c r="AJ14" i="1"/>
  <c r="AN14" i="1"/>
  <c r="AV14" i="1"/>
  <c r="BH14" i="1"/>
  <c r="BH15" i="1" s="1"/>
  <c r="BL14" i="1"/>
  <c r="BL15" i="1" s="1"/>
  <c r="BP14" i="1"/>
  <c r="BP15" i="1" s="1"/>
  <c r="G15" i="1"/>
  <c r="K65" i="1"/>
  <c r="K43" i="1"/>
  <c r="BP65" i="1"/>
  <c r="AA69" i="1"/>
  <c r="AE65" i="1"/>
  <c r="AE43" i="1"/>
  <c r="AK43" i="1" s="1"/>
  <c r="AI16" i="1"/>
  <c r="AQ16" i="1"/>
  <c r="AQ21" i="1" s="1"/>
  <c r="AU16" i="1"/>
  <c r="AY16" i="1"/>
  <c r="AY21" i="1" s="1"/>
  <c r="BC16" i="1"/>
  <c r="BC21" i="1" s="1"/>
  <c r="BG16" i="1"/>
  <c r="BG21" i="1" s="1"/>
  <c r="BK16" i="1"/>
  <c r="BK21" i="1" s="1"/>
  <c r="BO16" i="1"/>
  <c r="AO17" i="1"/>
  <c r="AW17" i="1"/>
  <c r="BM17" i="1"/>
  <c r="BU17" i="1"/>
  <c r="BU21" i="1" s="1"/>
  <c r="AE18" i="1"/>
  <c r="AI18" i="1"/>
  <c r="AM18" i="1"/>
  <c r="AU18" i="1"/>
  <c r="BS18" i="1"/>
  <c r="AO19" i="1"/>
  <c r="AW19" i="1"/>
  <c r="BM19" i="1"/>
  <c r="BU19" i="1"/>
  <c r="AE20" i="1"/>
  <c r="AK20" i="1" s="1"/>
  <c r="AI20" i="1"/>
  <c r="AI8" i="1" s="1"/>
  <c r="AM20" i="1"/>
  <c r="AU20" i="1"/>
  <c r="BO20" i="1"/>
  <c r="BS20" i="1"/>
  <c r="E21" i="1"/>
  <c r="M21" i="1"/>
  <c r="Q21" i="1"/>
  <c r="U21" i="1"/>
  <c r="Y21" i="1"/>
  <c r="AC21" i="1"/>
  <c r="AG21" i="1"/>
  <c r="C22" i="1"/>
  <c r="AR22" i="1" s="1"/>
  <c r="G22" i="1"/>
  <c r="AV22" i="1" s="1"/>
  <c r="K22" i="1"/>
  <c r="AZ23" i="1" s="1"/>
  <c r="O22" i="1"/>
  <c r="BD22" i="1" s="1"/>
  <c r="S22" i="1"/>
  <c r="BH22" i="1" s="1"/>
  <c r="W22" i="1"/>
  <c r="BL22" i="1" s="1"/>
  <c r="AA22" i="1"/>
  <c r="BP23" i="1" s="1"/>
  <c r="E23" i="1"/>
  <c r="AT23" i="1" s="1"/>
  <c r="I23" i="1"/>
  <c r="M23" i="1"/>
  <c r="BB23" i="1" s="1"/>
  <c r="Q23" i="1"/>
  <c r="BF23" i="1" s="1"/>
  <c r="U23" i="1"/>
  <c r="BJ23" i="1" s="1"/>
  <c r="Y23" i="1"/>
  <c r="AC23" i="1"/>
  <c r="AG23" i="1"/>
  <c r="C24" i="1"/>
  <c r="G24" i="1"/>
  <c r="K24" i="1"/>
  <c r="O24" i="1"/>
  <c r="S24" i="1"/>
  <c r="W24" i="1"/>
  <c r="AA24" i="1"/>
  <c r="E25" i="1"/>
  <c r="AT25" i="1" s="1"/>
  <c r="I25" i="1"/>
  <c r="AC25" i="1"/>
  <c r="AG25" i="1"/>
  <c r="C26" i="1"/>
  <c r="G26" i="1"/>
  <c r="K26" i="1"/>
  <c r="AZ26" i="1" s="1"/>
  <c r="E53" i="1"/>
  <c r="E33" i="1"/>
  <c r="AT28" i="1"/>
  <c r="I75" i="1"/>
  <c r="I53" i="1"/>
  <c r="I33" i="1"/>
  <c r="AX28" i="1"/>
  <c r="M53" i="1"/>
  <c r="BB54" i="1" s="1"/>
  <c r="BB28" i="1"/>
  <c r="Q53" i="1"/>
  <c r="BF28" i="1"/>
  <c r="U53" i="1"/>
  <c r="BJ28" i="1"/>
  <c r="Y53" i="1"/>
  <c r="BN28" i="1"/>
  <c r="AN28" i="1"/>
  <c r="BF29" i="1"/>
  <c r="AS30" i="1"/>
  <c r="AW30" i="1"/>
  <c r="AP30" i="1"/>
  <c r="BA30" i="1"/>
  <c r="BE30" i="1"/>
  <c r="BI30" i="1"/>
  <c r="BM30" i="1"/>
  <c r="AH30" i="1"/>
  <c r="AH24" i="1" s="1"/>
  <c r="BQ30" i="1"/>
  <c r="AV30" i="1"/>
  <c r="AQ31" i="1"/>
  <c r="BM32" i="1"/>
  <c r="Y32" i="1"/>
  <c r="AH32" i="1" s="1"/>
  <c r="AH26" i="1" s="1"/>
  <c r="X31" i="1"/>
  <c r="BU32" i="1"/>
  <c r="AL32" i="1"/>
  <c r="AL26" i="1" s="1"/>
  <c r="AF31" i="1"/>
  <c r="AK36" i="1"/>
  <c r="AS10" i="1"/>
  <c r="AS15" i="1" s="1"/>
  <c r="AW10" i="1"/>
  <c r="BA10" i="1"/>
  <c r="BE10" i="1"/>
  <c r="BE15" i="1" s="1"/>
  <c r="BI10" i="1"/>
  <c r="BM10" i="1"/>
  <c r="BQ10" i="1"/>
  <c r="BU10" i="1"/>
  <c r="AJ11" i="1"/>
  <c r="AV11" i="1"/>
  <c r="AV15" i="1" s="1"/>
  <c r="AI12" i="1"/>
  <c r="AU12" i="1"/>
  <c r="AL13" i="1"/>
  <c r="AL7" i="1" s="1"/>
  <c r="AT13" i="1"/>
  <c r="AX13" i="1"/>
  <c r="AW14" i="1"/>
  <c r="BM14" i="1"/>
  <c r="BU14" i="1"/>
  <c r="H15" i="1"/>
  <c r="X15" i="1"/>
  <c r="H69" i="1"/>
  <c r="AW65" i="1"/>
  <c r="AB65" i="1"/>
  <c r="AB47" i="1"/>
  <c r="BQ43" i="1"/>
  <c r="AJ43" i="1"/>
  <c r="AF65" i="1"/>
  <c r="AF47" i="1"/>
  <c r="BU43" i="1"/>
  <c r="AL43" i="1"/>
  <c r="AJ16" i="1"/>
  <c r="AJ4" i="1" s="1"/>
  <c r="AR16" i="1"/>
  <c r="AV16" i="1"/>
  <c r="AZ16" i="1"/>
  <c r="AZ21" i="1" s="1"/>
  <c r="BD16" i="1"/>
  <c r="BD21" i="1" s="1"/>
  <c r="BH16" i="1"/>
  <c r="BH21" i="1" s="1"/>
  <c r="BL16" i="1"/>
  <c r="BP16" i="1"/>
  <c r="BP21" i="1" s="1"/>
  <c r="BT16" i="1"/>
  <c r="AT17" i="1"/>
  <c r="AX17" i="1"/>
  <c r="AJ18" i="1"/>
  <c r="AJ6" i="1" s="1"/>
  <c r="AV18" i="1"/>
  <c r="AT19" i="1"/>
  <c r="AX19" i="1"/>
  <c r="AJ20" i="1"/>
  <c r="AJ8" i="1" s="1"/>
  <c r="AV20" i="1"/>
  <c r="J21" i="1"/>
  <c r="AD21" i="1"/>
  <c r="D22" i="1"/>
  <c r="AS22" i="1" s="1"/>
  <c r="H22" i="1"/>
  <c r="L22" i="1"/>
  <c r="BA22" i="1" s="1"/>
  <c r="P22" i="1"/>
  <c r="BE22" i="1" s="1"/>
  <c r="T22" i="1"/>
  <c r="BI22" i="1" s="1"/>
  <c r="X22" i="1"/>
  <c r="BM22" i="1" s="1"/>
  <c r="AB22" i="1"/>
  <c r="AF22" i="1"/>
  <c r="B23" i="1"/>
  <c r="F23" i="1"/>
  <c r="AU23" i="1" s="1"/>
  <c r="J23" i="1"/>
  <c r="AY23" i="1" s="1"/>
  <c r="N23" i="1"/>
  <c r="BC23" i="1" s="1"/>
  <c r="R23" i="1"/>
  <c r="V23" i="1"/>
  <c r="BK23" i="1" s="1"/>
  <c r="Z23" i="1"/>
  <c r="BO23" i="1" s="1"/>
  <c r="AD23" i="1"/>
  <c r="BS23" i="1" s="1"/>
  <c r="D24" i="1"/>
  <c r="H24" i="1"/>
  <c r="L24" i="1"/>
  <c r="P24" i="1"/>
  <c r="BE24" i="1" s="1"/>
  <c r="T24" i="1"/>
  <c r="X24" i="1"/>
  <c r="AB24" i="1"/>
  <c r="AF24" i="1"/>
  <c r="BU24" i="1" s="1"/>
  <c r="B25" i="1"/>
  <c r="F25" i="1"/>
  <c r="AU25" i="1" s="1"/>
  <c r="J25" i="1"/>
  <c r="AY25" i="1" s="1"/>
  <c r="AD25" i="1"/>
  <c r="BS25" i="1" s="1"/>
  <c r="D26" i="1"/>
  <c r="H26" i="1"/>
  <c r="AW26" i="1" s="1"/>
  <c r="L26" i="1"/>
  <c r="BA26" i="1" s="1"/>
  <c r="P26" i="1"/>
  <c r="BE26" i="1" s="1"/>
  <c r="T26" i="1"/>
  <c r="X26" i="1"/>
  <c r="BM26" i="1" s="1"/>
  <c r="AB26" i="1"/>
  <c r="BQ26" i="1" s="1"/>
  <c r="AF26" i="1"/>
  <c r="BU26" i="1" s="1"/>
  <c r="B75" i="1"/>
  <c r="AQ53" i="1"/>
  <c r="B48" i="1"/>
  <c r="AQ48" i="1" s="1"/>
  <c r="F53" i="1"/>
  <c r="F33" i="1"/>
  <c r="AU28" i="1"/>
  <c r="J53" i="1"/>
  <c r="AY55" i="1" s="1"/>
  <c r="J33" i="1"/>
  <c r="J34" i="1" s="1"/>
  <c r="AY28" i="1"/>
  <c r="N53" i="1"/>
  <c r="BC28" i="1"/>
  <c r="R53" i="1"/>
  <c r="BG28" i="1"/>
  <c r="V53" i="1"/>
  <c r="BK28" i="1"/>
  <c r="Z75" i="1"/>
  <c r="BO54" i="1"/>
  <c r="BO53" i="1"/>
  <c r="Z48" i="1"/>
  <c r="BO48" i="1" s="1"/>
  <c r="AQ28" i="1"/>
  <c r="AS29" i="1"/>
  <c r="AW29" i="1"/>
  <c r="BA29" i="1"/>
  <c r="BE29" i="1"/>
  <c r="BI29" i="1"/>
  <c r="BM29" i="1"/>
  <c r="BQ29" i="1"/>
  <c r="AT29" i="1"/>
  <c r="BJ29" i="1"/>
  <c r="AM30" i="1"/>
  <c r="BB30" i="1"/>
  <c r="BF30" i="1"/>
  <c r="BJ30" i="1"/>
  <c r="BN30" i="1"/>
  <c r="AJ30" i="1"/>
  <c r="AJ24" i="1" s="1"/>
  <c r="AR31" i="1"/>
  <c r="BS31" i="1"/>
  <c r="AS32" i="1"/>
  <c r="D31" i="1"/>
  <c r="D33" i="1" s="1"/>
  <c r="AW32" i="1"/>
  <c r="H31" i="1"/>
  <c r="H33" i="1" s="1"/>
  <c r="BA32" i="1"/>
  <c r="M32" i="1"/>
  <c r="N32" i="1" s="1"/>
  <c r="L31" i="1"/>
  <c r="L33" i="1" s="1"/>
  <c r="BQ32" i="1"/>
  <c r="AB31" i="1"/>
  <c r="AB33" i="1" s="1"/>
  <c r="AL10" i="1"/>
  <c r="AL4" i="1" s="1"/>
  <c r="AT10" i="1"/>
  <c r="AX10" i="1"/>
  <c r="BB10" i="1"/>
  <c r="BF10" i="1"/>
  <c r="BF15" i="1" s="1"/>
  <c r="BJ10" i="1"/>
  <c r="BJ15" i="1" s="1"/>
  <c r="BN10" i="1"/>
  <c r="BN15" i="1" s="1"/>
  <c r="BR10" i="1"/>
  <c r="BV10" i="1"/>
  <c r="BV15" i="1" s="1"/>
  <c r="AI13" i="1"/>
  <c r="I65" i="1"/>
  <c r="I43" i="1"/>
  <c r="Y65" i="1"/>
  <c r="Y47" i="1"/>
  <c r="BN43" i="1"/>
  <c r="AC65" i="1"/>
  <c r="AC47" i="1"/>
  <c r="BR43" i="1"/>
  <c r="AG65" i="1"/>
  <c r="BV43" i="1"/>
  <c r="AK16" i="1"/>
  <c r="AK4" i="1" s="1"/>
  <c r="AW16" i="1"/>
  <c r="BQ16" i="1"/>
  <c r="BQ21" i="1" s="1"/>
  <c r="AI17" i="1"/>
  <c r="AI5" i="1" s="1"/>
  <c r="AI19" i="1"/>
  <c r="K21" i="1"/>
  <c r="AA21" i="1"/>
  <c r="I22" i="1"/>
  <c r="AX24" i="1" s="1"/>
  <c r="Y22" i="1"/>
  <c r="BN22" i="1" s="1"/>
  <c r="AC22" i="1"/>
  <c r="BR26" i="1" s="1"/>
  <c r="AG22" i="1"/>
  <c r="BV26" i="1" s="1"/>
  <c r="C53" i="1"/>
  <c r="C33" i="1"/>
  <c r="G53" i="1"/>
  <c r="G33" i="1"/>
  <c r="AO28" i="1"/>
  <c r="K53" i="1"/>
  <c r="AZ54" i="1" s="1"/>
  <c r="K33" i="1"/>
  <c r="K34" i="1" s="1"/>
  <c r="O53" i="1"/>
  <c r="S53" i="1"/>
  <c r="W53" i="1"/>
  <c r="AA53" i="1"/>
  <c r="AE28" i="1"/>
  <c r="BT30" i="1" s="1"/>
  <c r="AJ28" i="1"/>
  <c r="AJ22" i="1" s="1"/>
  <c r="AJ70" i="1" s="1"/>
  <c r="AR28" i="1"/>
  <c r="BH28" i="1"/>
  <c r="AM29" i="1"/>
  <c r="AX29" i="1"/>
  <c r="BN29" i="1"/>
  <c r="AQ30" i="1"/>
  <c r="AU30" i="1"/>
  <c r="AY30" i="1"/>
  <c r="BC30" i="1"/>
  <c r="BG30" i="1"/>
  <c r="BK30" i="1"/>
  <c r="AK30" i="1"/>
  <c r="AN30" i="1"/>
  <c r="BD30" i="1"/>
  <c r="AY31" i="1"/>
  <c r="AT31" i="1"/>
  <c r="AE32" i="1"/>
  <c r="AK32" i="1" s="1"/>
  <c r="AK26" i="1" s="1"/>
  <c r="BE32" i="1"/>
  <c r="Q32" i="1"/>
  <c r="R32" i="1" s="1"/>
  <c r="P31" i="1"/>
  <c r="P33" i="1" s="1"/>
  <c r="AJ32" i="1"/>
  <c r="AJ26" i="1" s="1"/>
  <c r="AZ32" i="1"/>
  <c r="AK37" i="1"/>
  <c r="K38" i="1"/>
  <c r="AZ38" i="1" s="1"/>
  <c r="AZ39" i="1"/>
  <c r="AD75" i="1"/>
  <c r="BS53" i="1"/>
  <c r="AD48" i="1"/>
  <c r="BS48" i="1" s="1"/>
  <c r="BR28" i="1"/>
  <c r="BV28" i="1"/>
  <c r="AJ29" i="1"/>
  <c r="AJ23" i="1" s="1"/>
  <c r="AV29" i="1"/>
  <c r="AT30" i="1"/>
  <c r="AX30" i="1"/>
  <c r="AV31" i="1"/>
  <c r="AT32" i="1"/>
  <c r="AX32" i="1"/>
  <c r="C87" i="1"/>
  <c r="C81" i="1"/>
  <c r="C63" i="1"/>
  <c r="AR59" i="1"/>
  <c r="J87" i="1"/>
  <c r="J81" i="1"/>
  <c r="J59" i="1"/>
  <c r="X87" i="1"/>
  <c r="X81" i="1"/>
  <c r="AH59" i="1"/>
  <c r="X63" i="1"/>
  <c r="BM59" i="1"/>
  <c r="AB81" i="1"/>
  <c r="AB87" i="1"/>
  <c r="AB63" i="1"/>
  <c r="BQ59" i="1"/>
  <c r="AJ59" i="1"/>
  <c r="AF87" i="1"/>
  <c r="AF81" i="1"/>
  <c r="AL59" i="1"/>
  <c r="AF63" i="1"/>
  <c r="BU59" i="1"/>
  <c r="AJ35" i="1"/>
  <c r="AJ87" i="1" s="1"/>
  <c r="AR35" i="1"/>
  <c r="AV35" i="1"/>
  <c r="BP35" i="1"/>
  <c r="AV36" i="1"/>
  <c r="AV37" i="1"/>
  <c r="AV38" i="1"/>
  <c r="AR39" i="1"/>
  <c r="AV39" i="1"/>
  <c r="V40" i="1"/>
  <c r="BK40" i="1" s="1"/>
  <c r="AD40" i="1"/>
  <c r="AH43" i="1"/>
  <c r="AP43" i="1"/>
  <c r="AT43" i="1"/>
  <c r="BB43" i="1"/>
  <c r="BF43" i="1"/>
  <c r="BJ43" i="1"/>
  <c r="AB49" i="1"/>
  <c r="BQ44" i="1"/>
  <c r="AF49" i="1"/>
  <c r="BU44" i="1"/>
  <c r="AJ44" i="1"/>
  <c r="AN44" i="1"/>
  <c r="AR44" i="1"/>
  <c r="AV44" i="1"/>
  <c r="AZ44" i="1"/>
  <c r="BD44" i="1"/>
  <c r="BH44" i="1"/>
  <c r="BL44" i="1"/>
  <c r="BO50" i="1"/>
  <c r="AQ46" i="1"/>
  <c r="AU46" i="1"/>
  <c r="AY46" i="1"/>
  <c r="BC46" i="1"/>
  <c r="BG46" i="1"/>
  <c r="BK46" i="1"/>
  <c r="BO46" i="1"/>
  <c r="BS46" i="1"/>
  <c r="AT54" i="1"/>
  <c r="AX54" i="1"/>
  <c r="BF54" i="1"/>
  <c r="BO28" i="1"/>
  <c r="BS28" i="1"/>
  <c r="AI30" i="1"/>
  <c r="BS30" i="1"/>
  <c r="BS32" i="1"/>
  <c r="AC33" i="1"/>
  <c r="AG33" i="1"/>
  <c r="G87" i="1"/>
  <c r="G81" i="1"/>
  <c r="AO59" i="1"/>
  <c r="G63" i="1"/>
  <c r="AV59" i="1"/>
  <c r="K87" i="1"/>
  <c r="K81" i="1"/>
  <c r="K59" i="1"/>
  <c r="Y87" i="1"/>
  <c r="Y81" i="1"/>
  <c r="Y63" i="1"/>
  <c r="BN59" i="1"/>
  <c r="AC87" i="1"/>
  <c r="AC81" i="1"/>
  <c r="AC63" i="1"/>
  <c r="BR59" i="1"/>
  <c r="AG87" i="1"/>
  <c r="AG81" i="1"/>
  <c r="AG63" i="1"/>
  <c r="BV59" i="1"/>
  <c r="AO35" i="1"/>
  <c r="AW36" i="1"/>
  <c r="BM36" i="1"/>
  <c r="BQ36" i="1"/>
  <c r="BU36" i="1"/>
  <c r="AW37" i="1"/>
  <c r="BM37" i="1"/>
  <c r="BQ37" i="1"/>
  <c r="BU37" i="1"/>
  <c r="AW38" i="1"/>
  <c r="BM38" i="1"/>
  <c r="BQ38" i="1"/>
  <c r="BU38" i="1"/>
  <c r="AW39" i="1"/>
  <c r="BM39" i="1"/>
  <c r="BQ39" i="1"/>
  <c r="BU39" i="1"/>
  <c r="C40" i="1"/>
  <c r="AR40" i="1" s="1"/>
  <c r="G40" i="1"/>
  <c r="AV40" i="1" s="1"/>
  <c r="K40" i="1"/>
  <c r="AZ40" i="1" s="1"/>
  <c r="AI43" i="1"/>
  <c r="AM43" i="1"/>
  <c r="Y49" i="1"/>
  <c r="BN44" i="1"/>
  <c r="AC49" i="1"/>
  <c r="BR44" i="1"/>
  <c r="AG49" i="1"/>
  <c r="BV44" i="1"/>
  <c r="AO44" i="1"/>
  <c r="AS44" i="1"/>
  <c r="AW44" i="1"/>
  <c r="BA44" i="1"/>
  <c r="BE44" i="1"/>
  <c r="BI44" i="1"/>
  <c r="BM44" i="1"/>
  <c r="BU45" i="1"/>
  <c r="AQ54" i="1"/>
  <c r="AU54" i="1"/>
  <c r="BK54" i="1"/>
  <c r="BS54" i="1"/>
  <c r="B79" i="1"/>
  <c r="AQ79" i="1" s="1"/>
  <c r="B57" i="1"/>
  <c r="AQ57" i="1" s="1"/>
  <c r="AD33" i="1"/>
  <c r="AG34" i="1"/>
  <c r="H87" i="1"/>
  <c r="H81" i="1"/>
  <c r="AP59" i="1"/>
  <c r="H63" i="1"/>
  <c r="AW59" i="1"/>
  <c r="U87" i="1"/>
  <c r="U81" i="1"/>
  <c r="U63" i="1"/>
  <c r="BJ59" i="1"/>
  <c r="Z87" i="1"/>
  <c r="Z81" i="1"/>
  <c r="Z63" i="1"/>
  <c r="BO59" i="1"/>
  <c r="AI59" i="1"/>
  <c r="AD87" i="1"/>
  <c r="AD81" i="1"/>
  <c r="AD63" i="1"/>
  <c r="BS59" i="1"/>
  <c r="AH35" i="1"/>
  <c r="AH87" i="1" s="1"/>
  <c r="AL35" i="1"/>
  <c r="AP35" i="1"/>
  <c r="BJ35" i="1"/>
  <c r="BN35" i="1"/>
  <c r="BR35" i="1"/>
  <c r="BV35" i="1"/>
  <c r="AX36" i="1"/>
  <c r="AX37" i="1"/>
  <c r="Z39" i="1"/>
  <c r="AX39" i="1"/>
  <c r="BJ39" i="1"/>
  <c r="BV39" i="1"/>
  <c r="H40" i="1"/>
  <c r="AW40" i="1" s="1"/>
  <c r="X40" i="1"/>
  <c r="AB40" i="1"/>
  <c r="AF40" i="1"/>
  <c r="AN43" i="1"/>
  <c r="AR43" i="1"/>
  <c r="AV43" i="1"/>
  <c r="BD43" i="1"/>
  <c r="BH43" i="1"/>
  <c r="BL43" i="1"/>
  <c r="BP43" i="1"/>
  <c r="Z49" i="1"/>
  <c r="BO49" i="1" s="1"/>
  <c r="BO44" i="1"/>
  <c r="AD49" i="1"/>
  <c r="BS49" i="1" s="1"/>
  <c r="BS44" i="1"/>
  <c r="AH44" i="1"/>
  <c r="AL44" i="1"/>
  <c r="AP44" i="1"/>
  <c r="AT44" i="1"/>
  <c r="AX44" i="1"/>
  <c r="BB44" i="1"/>
  <c r="BF44" i="1"/>
  <c r="BJ44" i="1"/>
  <c r="BP44" i="1"/>
  <c r="AS45" i="1"/>
  <c r="AW45" i="1"/>
  <c r="BA45" i="1"/>
  <c r="BE45" i="1"/>
  <c r="BI45" i="1"/>
  <c r="BM45" i="1"/>
  <c r="BQ45" i="1"/>
  <c r="BV46" i="1"/>
  <c r="AR54" i="1"/>
  <c r="BD54" i="1"/>
  <c r="BH54" i="1"/>
  <c r="BL54" i="1"/>
  <c r="BP54" i="1"/>
  <c r="AC75" i="1"/>
  <c r="AC48" i="1"/>
  <c r="BR48" i="1" s="1"/>
  <c r="BR53" i="1"/>
  <c r="AG75" i="1"/>
  <c r="AG48" i="1"/>
  <c r="BV48" i="1" s="1"/>
  <c r="BV53" i="1"/>
  <c r="AK28" i="1"/>
  <c r="AQ33" i="1"/>
  <c r="I87" i="1"/>
  <c r="I81" i="1"/>
  <c r="I59" i="1"/>
  <c r="AX60" i="1" s="1"/>
  <c r="V87" i="1"/>
  <c r="V81" i="1"/>
  <c r="V63" i="1"/>
  <c r="BK59" i="1"/>
  <c r="AA87" i="1"/>
  <c r="AA81" i="1"/>
  <c r="AA63" i="1"/>
  <c r="BP59" i="1"/>
  <c r="AE35" i="1"/>
  <c r="BT37" i="1" s="1"/>
  <c r="AI35" i="1"/>
  <c r="AI87" i="1" s="1"/>
  <c r="AY35" i="1"/>
  <c r="BK35" i="1"/>
  <c r="BK41" i="1" s="1"/>
  <c r="BO35" i="1"/>
  <c r="BS35" i="1"/>
  <c r="AI36" i="1"/>
  <c r="AI37" i="1"/>
  <c r="I38" i="1"/>
  <c r="I40" i="1" s="1"/>
  <c r="BK39" i="1"/>
  <c r="U40" i="1"/>
  <c r="BJ40" i="1" s="1"/>
  <c r="Y40" i="1"/>
  <c r="BN40" i="1" s="1"/>
  <c r="AC40" i="1"/>
  <c r="BR40" i="1" s="1"/>
  <c r="AG40" i="1"/>
  <c r="BV40" i="1" s="1"/>
  <c r="K41" i="1"/>
  <c r="AO43" i="1"/>
  <c r="AS43" i="1"/>
  <c r="AW43" i="1"/>
  <c r="BA43" i="1"/>
  <c r="BE43" i="1"/>
  <c r="BE47" i="1" s="1"/>
  <c r="BI43" i="1"/>
  <c r="AE44" i="1"/>
  <c r="AI44" i="1"/>
  <c r="AM44" i="1"/>
  <c r="AQ44" i="1"/>
  <c r="AQ47" i="1" s="1"/>
  <c r="AU44" i="1"/>
  <c r="AU47" i="1" s="1"/>
  <c r="AY44" i="1"/>
  <c r="BC44" i="1"/>
  <c r="BC47" i="1" s="1"/>
  <c r="BG44" i="1"/>
  <c r="BK44" i="1"/>
  <c r="BK47" i="1" s="1"/>
  <c r="AE51" i="1"/>
  <c r="BT46" i="1"/>
  <c r="BB46" i="1"/>
  <c r="BF46" i="1"/>
  <c r="BJ46" i="1"/>
  <c r="BN46" i="1"/>
  <c r="BR46" i="1"/>
  <c r="AS54" i="1"/>
  <c r="BA54" i="1"/>
  <c r="BE54" i="1"/>
  <c r="BI54" i="1"/>
  <c r="AH45" i="1"/>
  <c r="AH50" i="1" s="1"/>
  <c r="AL45" i="1"/>
  <c r="AL50" i="1" s="1"/>
  <c r="AP45" i="1"/>
  <c r="AT45" i="1"/>
  <c r="AX45" i="1"/>
  <c r="BB45" i="1"/>
  <c r="BF45" i="1"/>
  <c r="BJ45" i="1"/>
  <c r="BN45" i="1"/>
  <c r="BR45" i="1"/>
  <c r="BV45" i="1"/>
  <c r="AJ46" i="1"/>
  <c r="AN46" i="1"/>
  <c r="AR46" i="1"/>
  <c r="AV46" i="1"/>
  <c r="AZ46" i="1"/>
  <c r="BD46" i="1"/>
  <c r="BH46" i="1"/>
  <c r="BL46" i="1"/>
  <c r="BP46" i="1"/>
  <c r="D50" i="1"/>
  <c r="H50" i="1"/>
  <c r="L50" i="1"/>
  <c r="P50" i="1"/>
  <c r="T50" i="1"/>
  <c r="X50" i="1"/>
  <c r="AB50" i="1"/>
  <c r="AF50" i="1"/>
  <c r="E51" i="1"/>
  <c r="I51" i="1"/>
  <c r="M51" i="1"/>
  <c r="Q51" i="1"/>
  <c r="U51" i="1"/>
  <c r="Y51" i="1"/>
  <c r="AC51" i="1"/>
  <c r="AG51" i="1"/>
  <c r="AE54" i="1"/>
  <c r="AI54" i="1"/>
  <c r="AI49" i="1" s="1"/>
  <c r="AM54" i="1"/>
  <c r="AT55" i="1"/>
  <c r="AX55" i="1"/>
  <c r="BB55" i="1"/>
  <c r="BF55" i="1"/>
  <c r="BJ55" i="1"/>
  <c r="BN55" i="1"/>
  <c r="BR55" i="1"/>
  <c r="BB56" i="1"/>
  <c r="BF56" i="1"/>
  <c r="BJ56" i="1"/>
  <c r="BN56" i="1"/>
  <c r="BR56" i="1"/>
  <c r="BJ60" i="1"/>
  <c r="BN60" i="1"/>
  <c r="BR60" i="1"/>
  <c r="BJ61" i="1"/>
  <c r="BN61" i="1"/>
  <c r="BR61" i="1"/>
  <c r="AY62" i="1"/>
  <c r="BP62" i="1"/>
  <c r="AE45" i="1"/>
  <c r="BT45" i="1" s="1"/>
  <c r="AI45" i="1"/>
  <c r="AM45" i="1"/>
  <c r="AQ45" i="1"/>
  <c r="AU45" i="1"/>
  <c r="AY45" i="1"/>
  <c r="BC45" i="1"/>
  <c r="BG45" i="1"/>
  <c r="BK45" i="1"/>
  <c r="BO45" i="1"/>
  <c r="BS45" i="1"/>
  <c r="AK46" i="1"/>
  <c r="AO46" i="1"/>
  <c r="AS46" i="1"/>
  <c r="AW46" i="1"/>
  <c r="BA46" i="1"/>
  <c r="BE46" i="1"/>
  <c r="BI46" i="1"/>
  <c r="BM46" i="1"/>
  <c r="BQ46" i="1"/>
  <c r="BU46" i="1"/>
  <c r="B51" i="1"/>
  <c r="AQ51" i="1" s="1"/>
  <c r="F51" i="1"/>
  <c r="J51" i="1"/>
  <c r="N51" i="1"/>
  <c r="R51" i="1"/>
  <c r="V51" i="1"/>
  <c r="Z51" i="1"/>
  <c r="BO51" i="1" s="1"/>
  <c r="AD51" i="1"/>
  <c r="BS51" i="1" s="1"/>
  <c r="BM54" i="1"/>
  <c r="BQ54" i="1"/>
  <c r="BU54" i="1"/>
  <c r="AJ54" i="1"/>
  <c r="AJ49" i="1" s="1"/>
  <c r="AN54" i="1"/>
  <c r="AV54" i="1"/>
  <c r="AQ55" i="1"/>
  <c r="BC55" i="1"/>
  <c r="BG55" i="1"/>
  <c r="BK55" i="1"/>
  <c r="BO55" i="1"/>
  <c r="BS55" i="1"/>
  <c r="AY56" i="1"/>
  <c r="BC56" i="1"/>
  <c r="BG56" i="1"/>
  <c r="BK56" i="1"/>
  <c r="BS56" i="1"/>
  <c r="AY60" i="1"/>
  <c r="BK60" i="1"/>
  <c r="BO60" i="1"/>
  <c r="BS60" i="1"/>
  <c r="AY61" i="1"/>
  <c r="BK61" i="1"/>
  <c r="BO61" i="1"/>
  <c r="AK61" i="1"/>
  <c r="AV62" i="1"/>
  <c r="AZ62" i="1"/>
  <c r="BV62" i="1"/>
  <c r="AJ45" i="1"/>
  <c r="AN45" i="1"/>
  <c r="AR45" i="1"/>
  <c r="AV45" i="1"/>
  <c r="AZ45" i="1"/>
  <c r="BD45" i="1"/>
  <c r="BH45" i="1"/>
  <c r="BL45" i="1"/>
  <c r="BP45" i="1"/>
  <c r="AH46" i="1"/>
  <c r="AH51" i="1" s="1"/>
  <c r="AL46" i="1"/>
  <c r="AL51" i="1" s="1"/>
  <c r="AP46" i="1"/>
  <c r="AT46" i="1"/>
  <c r="AX46" i="1"/>
  <c r="AD50" i="1"/>
  <c r="BS50" i="1" s="1"/>
  <c r="BJ54" i="1"/>
  <c r="BN54" i="1"/>
  <c r="BR54" i="1"/>
  <c r="BV54" i="1"/>
  <c r="AW54" i="1"/>
  <c r="AR55" i="1"/>
  <c r="BD55" i="1"/>
  <c r="BH55" i="1"/>
  <c r="BL55" i="1"/>
  <c r="BP55" i="1"/>
  <c r="AV56" i="1"/>
  <c r="AZ56" i="1"/>
  <c r="BD56" i="1"/>
  <c r="BH56" i="1"/>
  <c r="BL56" i="1"/>
  <c r="BP56" i="1"/>
  <c r="AR60" i="1"/>
  <c r="AV60" i="1"/>
  <c r="AZ60" i="1"/>
  <c r="BP60" i="1"/>
  <c r="AR61" i="1"/>
  <c r="AZ61" i="1"/>
  <c r="BP61" i="1"/>
  <c r="BU61" i="1"/>
  <c r="AR62" i="1"/>
  <c r="BJ62" i="1"/>
  <c r="BN62" i="1"/>
  <c r="BR62" i="1"/>
  <c r="AO45" i="1"/>
  <c r="AI46" i="1"/>
  <c r="AI51" i="1" s="1"/>
  <c r="AH54" i="1"/>
  <c r="AH49" i="1" s="1"/>
  <c r="AL54" i="1"/>
  <c r="AS55" i="1"/>
  <c r="BA55" i="1"/>
  <c r="BE55" i="1"/>
  <c r="BI55" i="1"/>
  <c r="BQ55" i="1"/>
  <c r="BV55" i="1"/>
  <c r="BA56" i="1"/>
  <c r="BE56" i="1"/>
  <c r="BI56" i="1"/>
  <c r="BQ56" i="1"/>
  <c r="BV56" i="1"/>
  <c r="BV60" i="1"/>
  <c r="AW61" i="1"/>
  <c r="BM61" i="1"/>
  <c r="BQ61" i="1"/>
  <c r="BV61" i="1"/>
  <c r="BK62" i="1"/>
  <c r="BO62" i="1"/>
  <c r="BS62" i="1"/>
  <c r="AE55" i="1"/>
  <c r="AI55" i="1"/>
  <c r="AM55" i="1"/>
  <c r="AU55" i="1"/>
  <c r="AJ56" i="1"/>
  <c r="AW56" i="1"/>
  <c r="BM56" i="1"/>
  <c r="BU56" i="1"/>
  <c r="D87" i="1"/>
  <c r="D81" i="1"/>
  <c r="L87" i="1"/>
  <c r="L81" i="1"/>
  <c r="P87" i="1"/>
  <c r="P81" i="1"/>
  <c r="T81" i="1"/>
  <c r="BI84" i="1" s="1"/>
  <c r="T87" i="1"/>
  <c r="BD59" i="1"/>
  <c r="BD63" i="1" s="1"/>
  <c r="BH59" i="1"/>
  <c r="BL59" i="1"/>
  <c r="BL63" i="1" s="1"/>
  <c r="AK60" i="1"/>
  <c r="AO60" i="1"/>
  <c r="AW60" i="1"/>
  <c r="BM60" i="1"/>
  <c r="BQ60" i="1"/>
  <c r="BU60" i="1"/>
  <c r="AH61" i="1"/>
  <c r="AL61" i="1"/>
  <c r="AP61" i="1"/>
  <c r="AT61" i="1"/>
  <c r="AK62" i="1"/>
  <c r="AO62" i="1"/>
  <c r="AW62" i="1"/>
  <c r="BE62" i="1"/>
  <c r="BM62" i="1"/>
  <c r="BQ62" i="1"/>
  <c r="BU62" i="1"/>
  <c r="AH65" i="1"/>
  <c r="AQ65" i="1"/>
  <c r="AU65" i="1"/>
  <c r="BC65" i="1"/>
  <c r="BI65" i="1"/>
  <c r="AR66" i="1"/>
  <c r="C71" i="1"/>
  <c r="AV66" i="1"/>
  <c r="AO66" i="1"/>
  <c r="G71" i="1"/>
  <c r="AZ66" i="1"/>
  <c r="K71" i="1"/>
  <c r="BD66" i="1"/>
  <c r="O71" i="1"/>
  <c r="BH66" i="1"/>
  <c r="S71" i="1"/>
  <c r="BL66" i="1"/>
  <c r="W71" i="1"/>
  <c r="BP66" i="1"/>
  <c r="BT66" i="1"/>
  <c r="AQ67" i="1"/>
  <c r="AU67" i="1"/>
  <c r="AY67" i="1"/>
  <c r="BC67" i="1"/>
  <c r="BG67" i="1"/>
  <c r="BK67" i="1"/>
  <c r="BO67" i="1"/>
  <c r="BS67" i="1"/>
  <c r="BV68" i="1"/>
  <c r="AH71" i="1"/>
  <c r="BV76" i="1"/>
  <c r="AJ55" i="1"/>
  <c r="AJ50" i="1" s="1"/>
  <c r="AV55" i="1"/>
  <c r="AK56" i="1"/>
  <c r="AK51" i="1" s="1"/>
  <c r="AO56" i="1"/>
  <c r="AX56" i="1"/>
  <c r="E87" i="1"/>
  <c r="E81" i="1"/>
  <c r="M87" i="1"/>
  <c r="M81" i="1"/>
  <c r="Q87" i="1"/>
  <c r="Q81" i="1"/>
  <c r="AS59" i="1"/>
  <c r="AS63" i="1" s="1"/>
  <c r="BA59" i="1"/>
  <c r="BA63" i="1" s="1"/>
  <c r="BE59" i="1"/>
  <c r="BE63" i="1" s="1"/>
  <c r="BI59" i="1"/>
  <c r="BI63" i="1" s="1"/>
  <c r="AT60" i="1"/>
  <c r="AI61" i="1"/>
  <c r="AU61" i="1"/>
  <c r="BS61" i="1"/>
  <c r="AT62" i="1"/>
  <c r="D63" i="1"/>
  <c r="L63" i="1"/>
  <c r="P63" i="1"/>
  <c r="T63" i="1"/>
  <c r="O69" i="1"/>
  <c r="AM69" i="1" s="1"/>
  <c r="BD65" i="1"/>
  <c r="S69" i="1"/>
  <c r="AN69" i="1" s="1"/>
  <c r="BH65" i="1"/>
  <c r="W69" i="1"/>
  <c r="BL65" i="1"/>
  <c r="AI65" i="1"/>
  <c r="AM65" i="1"/>
  <c r="AR65" i="1"/>
  <c r="AV65" i="1"/>
  <c r="BE65" i="1"/>
  <c r="BK65" i="1"/>
  <c r="BU67" i="1"/>
  <c r="AT68" i="1"/>
  <c r="AX68" i="1"/>
  <c r="BB68" i="1"/>
  <c r="BF68" i="1"/>
  <c r="BJ68" i="1"/>
  <c r="BN68" i="1"/>
  <c r="BR68" i="1"/>
  <c r="AE71" i="1"/>
  <c r="BR76" i="1"/>
  <c r="AW55" i="1"/>
  <c r="BM55" i="1"/>
  <c r="BU55" i="1"/>
  <c r="BO56" i="1"/>
  <c r="B87" i="1"/>
  <c r="B81" i="1"/>
  <c r="AQ82" i="1" s="1"/>
  <c r="F87" i="1"/>
  <c r="F81" i="1"/>
  <c r="N87" i="1"/>
  <c r="N81" i="1"/>
  <c r="BC82" i="1" s="1"/>
  <c r="R87" i="1"/>
  <c r="R81" i="1"/>
  <c r="AT59" i="1"/>
  <c r="BB59" i="1"/>
  <c r="BB63" i="1" s="1"/>
  <c r="BF59" i="1"/>
  <c r="BF63" i="1" s="1"/>
  <c r="AI60" i="1"/>
  <c r="AU60" i="1"/>
  <c r="AJ61" i="1"/>
  <c r="AV61" i="1"/>
  <c r="AI62" i="1"/>
  <c r="AU62" i="1"/>
  <c r="E63" i="1"/>
  <c r="AN63" i="1" s="1"/>
  <c r="M63" i="1"/>
  <c r="Q63" i="1"/>
  <c r="AN65" i="1"/>
  <c r="AS65" i="1"/>
  <c r="BA65" i="1"/>
  <c r="BF65" i="1"/>
  <c r="AS67" i="1"/>
  <c r="AW67" i="1"/>
  <c r="BA67" i="1"/>
  <c r="BE67" i="1"/>
  <c r="BI67" i="1"/>
  <c r="BM67" i="1"/>
  <c r="BQ67" i="1"/>
  <c r="BV67" i="1"/>
  <c r="AY68" i="1"/>
  <c r="AQ76" i="1"/>
  <c r="BS76" i="1"/>
  <c r="O87" i="1"/>
  <c r="O81" i="1"/>
  <c r="S87" i="1"/>
  <c r="S81" i="1"/>
  <c r="BH84" i="1" s="1"/>
  <c r="W87" i="1"/>
  <c r="W81" i="1"/>
  <c r="AM59" i="1"/>
  <c r="AQ59" i="1"/>
  <c r="AQ63" i="1" s="1"/>
  <c r="AU59" i="1"/>
  <c r="BC59" i="1"/>
  <c r="BC63" i="1" s="1"/>
  <c r="BG59" i="1"/>
  <c r="BG63" i="1" s="1"/>
  <c r="BH62" i="1"/>
  <c r="B63" i="1"/>
  <c r="F63" i="1"/>
  <c r="AM63" i="1" s="1"/>
  <c r="N63" i="1"/>
  <c r="R63" i="1"/>
  <c r="U69" i="1"/>
  <c r="AO69" i="1" s="1"/>
  <c r="BJ65" i="1"/>
  <c r="AO65" i="1"/>
  <c r="AT65" i="1"/>
  <c r="BB65" i="1"/>
  <c r="BG65" i="1"/>
  <c r="BO65" i="1"/>
  <c r="AT67" i="1"/>
  <c r="AX67" i="1"/>
  <c r="BB67" i="1"/>
  <c r="BF67" i="1"/>
  <c r="BJ67" i="1"/>
  <c r="BN67" i="1"/>
  <c r="BR67" i="1"/>
  <c r="AZ68" i="1"/>
  <c r="BU68" i="1"/>
  <c r="AL71" i="1"/>
  <c r="AJ66" i="1"/>
  <c r="AN66" i="1"/>
  <c r="AS66" i="1"/>
  <c r="AW66" i="1"/>
  <c r="BA66" i="1"/>
  <c r="BE66" i="1"/>
  <c r="BI66" i="1"/>
  <c r="BM66" i="1"/>
  <c r="BQ66" i="1"/>
  <c r="BU66" i="1"/>
  <c r="AE67" i="1"/>
  <c r="BT67" i="1" s="1"/>
  <c r="AI67" i="1"/>
  <c r="AM67" i="1"/>
  <c r="AR67" i="1"/>
  <c r="AV67" i="1"/>
  <c r="AZ67" i="1"/>
  <c r="BD67" i="1"/>
  <c r="BH67" i="1"/>
  <c r="BL67" i="1"/>
  <c r="BP67" i="1"/>
  <c r="AH68" i="1"/>
  <c r="AQ68" i="1"/>
  <c r="AU68" i="1"/>
  <c r="BC68" i="1"/>
  <c r="BG68" i="1"/>
  <c r="BK68" i="1"/>
  <c r="BO68" i="1"/>
  <c r="BS68" i="1"/>
  <c r="AA71" i="1"/>
  <c r="D72" i="1"/>
  <c r="H72" i="1"/>
  <c r="L72" i="1"/>
  <c r="P72" i="1"/>
  <c r="T72" i="1"/>
  <c r="X72" i="1"/>
  <c r="AB72" i="1"/>
  <c r="AF72" i="1"/>
  <c r="E73" i="1"/>
  <c r="I73" i="1"/>
  <c r="M73" i="1"/>
  <c r="Q73" i="1"/>
  <c r="U73" i="1"/>
  <c r="Y73" i="1"/>
  <c r="AJ76" i="1"/>
  <c r="AN76" i="1"/>
  <c r="AQ77" i="1"/>
  <c r="BO77" i="1"/>
  <c r="BS77" i="1"/>
  <c r="AM77" i="1"/>
  <c r="AK66" i="1"/>
  <c r="AT66" i="1"/>
  <c r="AX66" i="1"/>
  <c r="BB66" i="1"/>
  <c r="BF66" i="1"/>
  <c r="BJ66" i="1"/>
  <c r="BN66" i="1"/>
  <c r="BR66" i="1"/>
  <c r="BV66" i="1"/>
  <c r="AJ67" i="1"/>
  <c r="AN67" i="1"/>
  <c r="AE68" i="1"/>
  <c r="BT68" i="1" s="1"/>
  <c r="AI68" i="1"/>
  <c r="AI73" i="1" s="1"/>
  <c r="AM68" i="1"/>
  <c r="AR68" i="1"/>
  <c r="AV68" i="1"/>
  <c r="BD68" i="1"/>
  <c r="BH68" i="1"/>
  <c r="BL68" i="1"/>
  <c r="BP68" i="1"/>
  <c r="X71" i="1"/>
  <c r="AF71" i="1"/>
  <c r="E72" i="1"/>
  <c r="I72" i="1"/>
  <c r="M72" i="1"/>
  <c r="Q72" i="1"/>
  <c r="U72" i="1"/>
  <c r="Y72" i="1"/>
  <c r="AC72" i="1"/>
  <c r="AG72" i="1"/>
  <c r="F73" i="1"/>
  <c r="AK76" i="1"/>
  <c r="AO76" i="1"/>
  <c r="AX76" i="1"/>
  <c r="AI77" i="1"/>
  <c r="AI72" i="1" s="1"/>
  <c r="AN77" i="1"/>
  <c r="AQ66" i="1"/>
  <c r="AU66" i="1"/>
  <c r="AY66" i="1"/>
  <c r="BC66" i="1"/>
  <c r="BG66" i="1"/>
  <c r="BK66" i="1"/>
  <c r="BO66" i="1"/>
  <c r="BS66" i="1"/>
  <c r="AO67" i="1"/>
  <c r="AJ68" i="1"/>
  <c r="AS68" i="1"/>
  <c r="AW68" i="1"/>
  <c r="BA68" i="1"/>
  <c r="BE68" i="1"/>
  <c r="BI68" i="1"/>
  <c r="BM68" i="1"/>
  <c r="BQ68" i="1"/>
  <c r="E71" i="1"/>
  <c r="B72" i="1"/>
  <c r="F72" i="1"/>
  <c r="J72" i="1"/>
  <c r="N72" i="1"/>
  <c r="R72" i="1"/>
  <c r="V72" i="1"/>
  <c r="Z72" i="1"/>
  <c r="AD72" i="1"/>
  <c r="G73" i="1"/>
  <c r="BO76" i="1"/>
  <c r="AL77" i="1"/>
  <c r="AL72" i="1" s="1"/>
  <c r="AJ77" i="1"/>
  <c r="AO77" i="1"/>
  <c r="AI66" i="1"/>
  <c r="AI71" i="1" s="1"/>
  <c r="AX77" i="1"/>
  <c r="BR77" i="1"/>
  <c r="BV77" i="1"/>
  <c r="AK77" i="1"/>
  <c r="AO78" i="1"/>
  <c r="AX78" i="1"/>
  <c r="AM82" i="1"/>
  <c r="AT82" i="1"/>
  <c r="AE82" i="1"/>
  <c r="AX82" i="1"/>
  <c r="BB82" i="1"/>
  <c r="BF82" i="1"/>
  <c r="BJ82" i="1"/>
  <c r="BN82" i="1"/>
  <c r="BR82" i="1"/>
  <c r="AT83" i="1"/>
  <c r="AX83" i="1"/>
  <c r="BB83" i="1"/>
  <c r="BF83" i="1"/>
  <c r="BJ83" i="1"/>
  <c r="BN83" i="1"/>
  <c r="BR83" i="1"/>
  <c r="AK84" i="1"/>
  <c r="BB84" i="1"/>
  <c r="BF84" i="1"/>
  <c r="BJ84" i="1"/>
  <c r="BN84" i="1"/>
  <c r="BR84" i="1"/>
  <c r="AH78" i="1"/>
  <c r="AH73" i="1" s="1"/>
  <c r="BO78" i="1"/>
  <c r="AN82" i="1"/>
  <c r="AY82" i="1"/>
  <c r="BG82" i="1"/>
  <c r="BK82" i="1"/>
  <c r="BO82" i="1"/>
  <c r="BS82" i="1"/>
  <c r="AU83" i="1"/>
  <c r="AY83" i="1"/>
  <c r="BG83" i="1"/>
  <c r="BK83" i="1"/>
  <c r="BO83" i="1"/>
  <c r="BS83" i="1"/>
  <c r="AY84" i="1"/>
  <c r="BC84" i="1"/>
  <c r="BG84" i="1"/>
  <c r="BK84" i="1"/>
  <c r="BS84" i="1"/>
  <c r="AR82" i="1"/>
  <c r="AV82" i="1"/>
  <c r="AZ82" i="1"/>
  <c r="BD82" i="1"/>
  <c r="BH82" i="1"/>
  <c r="BL82" i="1"/>
  <c r="BP82" i="1"/>
  <c r="BU82" i="1"/>
  <c r="AR83" i="1"/>
  <c r="AZ83" i="1"/>
  <c r="BD83" i="1"/>
  <c r="BL83" i="1"/>
  <c r="BP83" i="1"/>
  <c r="AR84" i="1"/>
  <c r="AV84" i="1"/>
  <c r="AZ84" i="1"/>
  <c r="BD84" i="1"/>
  <c r="BL84" i="1"/>
  <c r="BP84" i="1"/>
  <c r="BU84" i="1"/>
  <c r="AS82" i="1"/>
  <c r="AW82" i="1"/>
  <c r="BA82" i="1"/>
  <c r="BE82" i="1"/>
  <c r="BM82" i="1"/>
  <c r="BQ82" i="1"/>
  <c r="BV82" i="1"/>
  <c r="AS83" i="1"/>
  <c r="AW83" i="1"/>
  <c r="BA83" i="1"/>
  <c r="BE83" i="1"/>
  <c r="BQ83" i="1"/>
  <c r="BV83" i="1"/>
  <c r="AS84" i="1"/>
  <c r="AW84" i="1"/>
  <c r="BA84" i="1"/>
  <c r="BE84" i="1"/>
  <c r="BM84" i="1"/>
  <c r="BQ84" i="1"/>
  <c r="BV84" i="1"/>
  <c r="AO82" i="1"/>
  <c r="AE83" i="1"/>
  <c r="AI83" i="1"/>
  <c r="AM83" i="1"/>
  <c r="AV83" i="1"/>
  <c r="AO84" i="1"/>
  <c r="AT84" i="1"/>
  <c r="AX84" i="1"/>
  <c r="AZ88" i="1"/>
  <c r="BP88" i="1"/>
  <c r="BU88" i="1"/>
  <c r="AX89" i="1"/>
  <c r="BN89" i="1"/>
  <c r="BR89" i="1"/>
  <c r="BN90" i="1"/>
  <c r="BR90" i="1"/>
  <c r="AX91" i="1"/>
  <c r="BN91" i="1"/>
  <c r="BR91" i="1"/>
  <c r="AW92" i="1"/>
  <c r="BM92" i="1"/>
  <c r="BQ92" i="1"/>
  <c r="BV92" i="1"/>
  <c r="AH82" i="1"/>
  <c r="AL82" i="1"/>
  <c r="AU82" i="1"/>
  <c r="AJ83" i="1"/>
  <c r="AN83" i="1"/>
  <c r="BM83" i="1"/>
  <c r="BU83" i="1"/>
  <c r="AH84" i="1"/>
  <c r="AL84" i="1"/>
  <c r="AU84" i="1"/>
  <c r="BO84" i="1"/>
  <c r="AW88" i="1"/>
  <c r="BM88" i="1"/>
  <c r="BQ88" i="1"/>
  <c r="BV88" i="1"/>
  <c r="AY89" i="1"/>
  <c r="BO89" i="1"/>
  <c r="BS89" i="1"/>
  <c r="AY90" i="1"/>
  <c r="BS90" i="1"/>
  <c r="AY91" i="1"/>
  <c r="BO91" i="1"/>
  <c r="BS91" i="1"/>
  <c r="BN92" i="1"/>
  <c r="BR92" i="1"/>
  <c r="AI82" i="1"/>
  <c r="AX88" i="1"/>
  <c r="BN88" i="1"/>
  <c r="BR88" i="1"/>
  <c r="AZ89" i="1"/>
  <c r="BP89" i="1"/>
  <c r="AZ90" i="1"/>
  <c r="BP90" i="1"/>
  <c r="BU90" i="1"/>
  <c r="AZ91" i="1"/>
  <c r="BP91" i="1"/>
  <c r="BU91" i="1"/>
  <c r="AY92" i="1"/>
  <c r="BS92" i="1"/>
  <c r="AJ82" i="1"/>
  <c r="AJ84" i="1"/>
  <c r="AY88" i="1"/>
  <c r="AW89" i="1"/>
  <c r="BQ89" i="1"/>
  <c r="BV89" i="1"/>
  <c r="AW90" i="1"/>
  <c r="BM90" i="1"/>
  <c r="BQ90" i="1"/>
  <c r="BV90" i="1"/>
  <c r="AW91" i="1"/>
  <c r="BQ91" i="1"/>
  <c r="BV91" i="1"/>
  <c r="AZ92" i="1"/>
  <c r="BP92" i="1"/>
  <c r="BU92" i="1"/>
  <c r="AK88" i="1"/>
  <c r="AE89" i="1"/>
  <c r="AK89" i="1" s="1"/>
  <c r="AI89" i="1"/>
  <c r="AK90" i="1"/>
  <c r="AX90" i="1"/>
  <c r="AE91" i="1"/>
  <c r="AI91" i="1"/>
  <c r="AK92" i="1"/>
  <c r="AX92" i="1"/>
  <c r="BO88" i="1"/>
  <c r="BS88" i="1"/>
  <c r="AJ89" i="1"/>
  <c r="BM89" i="1"/>
  <c r="BU89" i="1"/>
  <c r="AH90" i="1"/>
  <c r="AL90" i="1"/>
  <c r="BO90" i="1"/>
  <c r="AJ91" i="1"/>
  <c r="BM91" i="1"/>
  <c r="AH92" i="1"/>
  <c r="AL92" i="1"/>
  <c r="BO92" i="1"/>
  <c r="AJ88" i="1"/>
  <c r="AJ90" i="1"/>
  <c r="AJ92" i="1"/>
  <c r="AK5" i="1" l="1"/>
  <c r="AW41" i="1"/>
  <c r="AV26" i="1"/>
  <c r="BH24" i="1"/>
  <c r="AR24" i="1"/>
  <c r="AK71" i="1"/>
  <c r="BT29" i="1"/>
  <c r="AR26" i="1"/>
  <c r="BS21" i="1"/>
  <c r="BQ15" i="1"/>
  <c r="BA15" i="1"/>
  <c r="BK15" i="1"/>
  <c r="AT15" i="1"/>
  <c r="BI15" i="1"/>
  <c r="AJ71" i="1"/>
  <c r="BM69" i="1"/>
  <c r="AU63" i="1"/>
  <c r="BV51" i="1"/>
  <c r="BG47" i="1"/>
  <c r="BO47" i="1"/>
  <c r="AK45" i="1"/>
  <c r="AG41" i="1"/>
  <c r="BL24" i="1"/>
  <c r="AV24" i="1"/>
  <c r="BN23" i="1"/>
  <c r="AX23" i="1"/>
  <c r="BM21" i="1"/>
  <c r="AU21" i="1"/>
  <c r="BB21" i="1"/>
  <c r="BD15" i="1"/>
  <c r="AZ15" i="1"/>
  <c r="BI69" i="1"/>
  <c r="BK63" i="1"/>
  <c r="BN41" i="1"/>
  <c r="BM47" i="1"/>
  <c r="BH23" i="1"/>
  <c r="AH4" i="1"/>
  <c r="AK67" i="1"/>
  <c r="AK72" i="1" s="1"/>
  <c r="BO69" i="1"/>
  <c r="BA47" i="1"/>
  <c r="AV47" i="1"/>
  <c r="BU23" i="1"/>
  <c r="BE23" i="1"/>
  <c r="BV21" i="1"/>
  <c r="AR23" i="1"/>
  <c r="AK68" i="1"/>
  <c r="AS69" i="1"/>
  <c r="AZ41" i="1"/>
  <c r="AE31" i="1"/>
  <c r="AK31" i="1" s="1"/>
  <c r="AK25" i="1" s="1"/>
  <c r="BR21" i="1"/>
  <c r="AH6" i="1"/>
  <c r="AI7" i="1"/>
  <c r="BT15" i="1"/>
  <c r="AU15" i="1"/>
  <c r="BU15" i="1"/>
  <c r="AE40" i="1"/>
  <c r="BT40" i="1" s="1"/>
  <c r="AX40" i="1"/>
  <c r="BC32" i="1"/>
  <c r="N31" i="1"/>
  <c r="N26" i="1"/>
  <c r="BC26" i="1" s="1"/>
  <c r="O32" i="1"/>
  <c r="D79" i="1"/>
  <c r="D57" i="1"/>
  <c r="AS57" i="1" s="1"/>
  <c r="AS33" i="1"/>
  <c r="L79" i="1"/>
  <c r="L57" i="1"/>
  <c r="BA57" i="1" s="1"/>
  <c r="BA33" i="1"/>
  <c r="P79" i="1"/>
  <c r="P57" i="1"/>
  <c r="BE57" i="1" s="1"/>
  <c r="BE33" i="1"/>
  <c r="AB79" i="1"/>
  <c r="AB57" i="1"/>
  <c r="BQ33" i="1"/>
  <c r="AJ33" i="1"/>
  <c r="BK32" i="1"/>
  <c r="V31" i="1"/>
  <c r="V26" i="1"/>
  <c r="BK26" i="1" s="1"/>
  <c r="BG32" i="1"/>
  <c r="R31" i="1"/>
  <c r="R26" i="1"/>
  <c r="BG26" i="1" s="1"/>
  <c r="S32" i="1"/>
  <c r="H79" i="1"/>
  <c r="H57" i="1"/>
  <c r="AW33" i="1"/>
  <c r="AK83" i="1"/>
  <c r="BI83" i="1"/>
  <c r="BI82" i="1"/>
  <c r="BH83" i="1"/>
  <c r="AK82" i="1"/>
  <c r="BG69" i="1"/>
  <c r="BJ69" i="1"/>
  <c r="S93" i="1"/>
  <c r="BH92" i="1"/>
  <c r="BH90" i="1"/>
  <c r="BH88" i="1"/>
  <c r="BH91" i="1"/>
  <c r="BH89" i="1"/>
  <c r="BH87" i="1"/>
  <c r="AT63" i="1"/>
  <c r="BC91" i="1"/>
  <c r="BC89" i="1"/>
  <c r="BC87" i="1"/>
  <c r="N93" i="1"/>
  <c r="BC92" i="1"/>
  <c r="BC90" i="1"/>
  <c r="BC88" i="1"/>
  <c r="AQ91" i="1"/>
  <c r="AQ89" i="1"/>
  <c r="AQ87" i="1"/>
  <c r="B93" i="1"/>
  <c r="AQ92" i="1"/>
  <c r="AQ90" i="1"/>
  <c r="AQ88" i="1"/>
  <c r="BK69" i="1"/>
  <c r="BH69" i="1"/>
  <c r="Q85" i="1"/>
  <c r="BF81" i="1"/>
  <c r="BF85" i="1" s="1"/>
  <c r="E85" i="1"/>
  <c r="AM81" i="1"/>
  <c r="AT81" i="1"/>
  <c r="AT85" i="1" s="1"/>
  <c r="BC69" i="1"/>
  <c r="AX61" i="1"/>
  <c r="BH63" i="1"/>
  <c r="BE81" i="1"/>
  <c r="BE85" i="1" s="1"/>
  <c r="P85" i="1"/>
  <c r="AS81" i="1"/>
  <c r="AS85" i="1" s="1"/>
  <c r="D85" i="1"/>
  <c r="AI50" i="1"/>
  <c r="AZ55" i="1"/>
  <c r="BR51" i="1"/>
  <c r="AW47" i="1"/>
  <c r="I85" i="1"/>
  <c r="AX81" i="1"/>
  <c r="AX85" i="1" s="1"/>
  <c r="BV50" i="1"/>
  <c r="BL47" i="1"/>
  <c r="AR47" i="1"/>
  <c r="BQ40" i="1"/>
  <c r="AJ40" i="1"/>
  <c r="BJ41" i="1"/>
  <c r="BS87" i="1"/>
  <c r="BS93" i="1" s="1"/>
  <c r="AD93" i="1"/>
  <c r="BO81" i="1"/>
  <c r="BO85" i="1" s="1"/>
  <c r="Z85" i="1"/>
  <c r="AI81" i="1"/>
  <c r="U85" i="1"/>
  <c r="BJ81" i="1"/>
  <c r="BJ85" i="1" s="1"/>
  <c r="AD79" i="1"/>
  <c r="AD57" i="1"/>
  <c r="BS33" i="1"/>
  <c r="BV49" i="1"/>
  <c r="BV87" i="1"/>
  <c r="BV93" i="1" s="1"/>
  <c r="BR87" i="1"/>
  <c r="BR93" i="1" s="1"/>
  <c r="AC93" i="1"/>
  <c r="Y93" i="1"/>
  <c r="BN87" i="1"/>
  <c r="BN93" i="1" s="1"/>
  <c r="AV63" i="1"/>
  <c r="G93" i="1"/>
  <c r="AV92" i="1"/>
  <c r="AV90" i="1"/>
  <c r="AV88" i="1"/>
  <c r="AV91" i="1"/>
  <c r="AV89" i="1"/>
  <c r="AV87" i="1"/>
  <c r="AO87" i="1"/>
  <c r="W32" i="1"/>
  <c r="AI24" i="1"/>
  <c r="AT47" i="1"/>
  <c r="BS40" i="1"/>
  <c r="BS41" i="1" s="1"/>
  <c r="AV41" i="1"/>
  <c r="BQ81" i="1"/>
  <c r="BQ85" i="1" s="1"/>
  <c r="AJ81" i="1"/>
  <c r="AB85" i="1"/>
  <c r="AH81" i="1"/>
  <c r="BM81" i="1"/>
  <c r="BM85" i="1" s="1"/>
  <c r="X85" i="1"/>
  <c r="AY87" i="1"/>
  <c r="AY93" i="1" s="1"/>
  <c r="J93" i="1"/>
  <c r="C93" i="1"/>
  <c r="AR92" i="1"/>
  <c r="AR90" i="1"/>
  <c r="AR88" i="1"/>
  <c r="AR91" i="1"/>
  <c r="AR89" i="1"/>
  <c r="AR87" i="1"/>
  <c r="BS75" i="1"/>
  <c r="AA39" i="1"/>
  <c r="AP39" i="1" s="1"/>
  <c r="AE75" i="1"/>
  <c r="AK75" i="1" s="1"/>
  <c r="AE53" i="1"/>
  <c r="BT28" i="1"/>
  <c r="AE22" i="1"/>
  <c r="W75" i="1"/>
  <c r="BL53" i="1"/>
  <c r="W48" i="1"/>
  <c r="O75" i="1"/>
  <c r="BD53" i="1"/>
  <c r="O48" i="1"/>
  <c r="C75" i="1"/>
  <c r="AR53" i="1"/>
  <c r="C48" i="1"/>
  <c r="AE21" i="1"/>
  <c r="BV47" i="1"/>
  <c r="AC69" i="1"/>
  <c r="BR65" i="1"/>
  <c r="BR69" i="1" s="1"/>
  <c r="I47" i="1"/>
  <c r="AX43" i="1"/>
  <c r="AX47" i="1" s="1"/>
  <c r="BR15" i="1"/>
  <c r="BB15" i="1"/>
  <c r="R75" i="1"/>
  <c r="BG53" i="1"/>
  <c r="BG54" i="1"/>
  <c r="R48" i="1"/>
  <c r="AQ58" i="1"/>
  <c r="BQ24" i="1"/>
  <c r="BA24" i="1"/>
  <c r="AF70" i="1"/>
  <c r="BU70" i="1" s="1"/>
  <c r="BU22" i="1"/>
  <c r="AW69" i="1"/>
  <c r="BM15" i="1"/>
  <c r="AW15" i="1"/>
  <c r="BM31" i="1"/>
  <c r="X25" i="1"/>
  <c r="BM25" i="1" s="1"/>
  <c r="Q75" i="1"/>
  <c r="Q48" i="1"/>
  <c r="BF53" i="1"/>
  <c r="AX25" i="1"/>
  <c r="BT18" i="1"/>
  <c r="AE24" i="1"/>
  <c r="BT24" i="1" s="1"/>
  <c r="AE6" i="1"/>
  <c r="AI4" i="1"/>
  <c r="AI22" i="1"/>
  <c r="AI70" i="1" s="1"/>
  <c r="BP69" i="1"/>
  <c r="BT39" i="1"/>
  <c r="AL22" i="1"/>
  <c r="AL70" i="1" s="1"/>
  <c r="X33" i="1"/>
  <c r="P75" i="1"/>
  <c r="P58" i="1"/>
  <c r="BE53" i="1"/>
  <c r="BE58" i="1" s="1"/>
  <c r="P48" i="1"/>
  <c r="BQ23" i="1"/>
  <c r="BA23" i="1"/>
  <c r="AD70" i="1"/>
  <c r="BS22" i="1"/>
  <c r="AX21" i="1"/>
  <c r="AL21" i="1"/>
  <c r="AZ25" i="1"/>
  <c r="BN24" i="1"/>
  <c r="BD23" i="1"/>
  <c r="AK91" i="1"/>
  <c r="AQ84" i="1"/>
  <c r="AQ83" i="1"/>
  <c r="BB69" i="1"/>
  <c r="W85" i="1"/>
  <c r="BL81" i="1"/>
  <c r="BL85" i="1" s="1"/>
  <c r="O85" i="1"/>
  <c r="BD81" i="1"/>
  <c r="BD85" i="1" s="1"/>
  <c r="BF69" i="1"/>
  <c r="BG81" i="1"/>
  <c r="BG85" i="1" s="1"/>
  <c r="R85" i="1"/>
  <c r="AU81" i="1"/>
  <c r="AU85" i="1" s="1"/>
  <c r="F85" i="1"/>
  <c r="AN81" i="1"/>
  <c r="AE72" i="1"/>
  <c r="BE69" i="1"/>
  <c r="AX62" i="1"/>
  <c r="BF91" i="1"/>
  <c r="BF89" i="1"/>
  <c r="Q93" i="1"/>
  <c r="BF92" i="1"/>
  <c r="BF90" i="1"/>
  <c r="BF88" i="1"/>
  <c r="BF87" i="1"/>
  <c r="AT91" i="1"/>
  <c r="AT89" i="1"/>
  <c r="E93" i="1"/>
  <c r="AT92" i="1"/>
  <c r="AT90" i="1"/>
  <c r="AT88" i="1"/>
  <c r="AM87" i="1"/>
  <c r="AT87" i="1"/>
  <c r="AU69" i="1"/>
  <c r="P93" i="1"/>
  <c r="BE92" i="1"/>
  <c r="BE90" i="1"/>
  <c r="BE88" i="1"/>
  <c r="BE91" i="1"/>
  <c r="BE89" i="1"/>
  <c r="BE87" i="1"/>
  <c r="D93" i="1"/>
  <c r="AS92" i="1"/>
  <c r="AS90" i="1"/>
  <c r="AS88" i="1"/>
  <c r="AS91" i="1"/>
  <c r="AS89" i="1"/>
  <c r="AS87" i="1"/>
  <c r="AJ51" i="1"/>
  <c r="AK55" i="1"/>
  <c r="AK50" i="1" s="1"/>
  <c r="BT55" i="1"/>
  <c r="AE50" i="1"/>
  <c r="BT44" i="1"/>
  <c r="AK44" i="1"/>
  <c r="BI47" i="1"/>
  <c r="AS47" i="1"/>
  <c r="AI93" i="1"/>
  <c r="AA85" i="1"/>
  <c r="BP81" i="1"/>
  <c r="BP85" i="1" s="1"/>
  <c r="BK81" i="1"/>
  <c r="BK85" i="1" s="1"/>
  <c r="V85" i="1"/>
  <c r="I93" i="1"/>
  <c r="AX87" i="1"/>
  <c r="AX93" i="1" s="1"/>
  <c r="AK22" i="1"/>
  <c r="AK70" i="1" s="1"/>
  <c r="BV75" i="1"/>
  <c r="BR75" i="1"/>
  <c r="BH47" i="1"/>
  <c r="BM40" i="1"/>
  <c r="BM41" i="1" s="1"/>
  <c r="AH40" i="1"/>
  <c r="BV41" i="1"/>
  <c r="BS63" i="1"/>
  <c r="BO87" i="1"/>
  <c r="BO93" i="1" s="1"/>
  <c r="Z93" i="1"/>
  <c r="BJ91" i="1"/>
  <c r="BJ89" i="1"/>
  <c r="U93" i="1"/>
  <c r="BJ92" i="1"/>
  <c r="BJ90" i="1"/>
  <c r="BJ88" i="1"/>
  <c r="BJ87" i="1"/>
  <c r="AW81" i="1"/>
  <c r="AW85" i="1" s="1"/>
  <c r="H85" i="1"/>
  <c r="BV63" i="1"/>
  <c r="BR63" i="1"/>
  <c r="BN63" i="1"/>
  <c r="K63" i="1"/>
  <c r="AZ59" i="1"/>
  <c r="AZ63" i="1" s="1"/>
  <c r="AO63" i="1"/>
  <c r="AG79" i="1"/>
  <c r="AG57" i="1"/>
  <c r="BV33" i="1"/>
  <c r="BJ47" i="1"/>
  <c r="AR41" i="1"/>
  <c r="BQ63" i="1"/>
  <c r="BM63" i="1"/>
  <c r="X93" i="1"/>
  <c r="BM87" i="1"/>
  <c r="BM93" i="1" s="1"/>
  <c r="AR63" i="1"/>
  <c r="Q31" i="1"/>
  <c r="BF32" i="1"/>
  <c r="Q26" i="1"/>
  <c r="BF26" i="1" s="1"/>
  <c r="G79" i="1"/>
  <c r="G57" i="1"/>
  <c r="AV33" i="1"/>
  <c r="I70" i="1"/>
  <c r="AX73" i="1" s="1"/>
  <c r="AX22" i="1"/>
  <c r="AG69" i="1"/>
  <c r="BV65" i="1"/>
  <c r="BV69" i="1" s="1"/>
  <c r="BN47" i="1"/>
  <c r="I69" i="1"/>
  <c r="AX65" i="1"/>
  <c r="AX69" i="1" s="1"/>
  <c r="AX15" i="1"/>
  <c r="BQ31" i="1"/>
  <c r="AJ31" i="1"/>
  <c r="AJ25" i="1" s="1"/>
  <c r="AB25" i="1"/>
  <c r="BQ25" i="1" s="1"/>
  <c r="M31" i="1"/>
  <c r="BB32" i="1"/>
  <c r="M26" i="1"/>
  <c r="BB26" i="1" s="1"/>
  <c r="V75" i="1"/>
  <c r="BK53" i="1"/>
  <c r="V48" i="1"/>
  <c r="BK51" i="1" s="1"/>
  <c r="F79" i="1"/>
  <c r="F57" i="1"/>
  <c r="AU33" i="1"/>
  <c r="B58" i="1"/>
  <c r="BM24" i="1"/>
  <c r="AW24" i="1"/>
  <c r="AB70" i="1"/>
  <c r="BQ72" i="1" s="1"/>
  <c r="BQ22" i="1"/>
  <c r="BL21" i="1"/>
  <c r="AV21" i="1"/>
  <c r="BU47" i="1"/>
  <c r="BQ47" i="1"/>
  <c r="BU31" i="1"/>
  <c r="AL31" i="1"/>
  <c r="AL25" i="1" s="1"/>
  <c r="AF25" i="1"/>
  <c r="BU25" i="1" s="1"/>
  <c r="Z32" i="1"/>
  <c r="U75" i="1"/>
  <c r="U48" i="1"/>
  <c r="BJ53" i="1"/>
  <c r="I79" i="1"/>
  <c r="I57" i="1"/>
  <c r="AE33" i="1"/>
  <c r="BT33" i="1" s="1"/>
  <c r="AX33" i="1"/>
  <c r="E79" i="1"/>
  <c r="E57" i="1"/>
  <c r="AT33" i="1"/>
  <c r="BD24" i="1"/>
  <c r="BV23" i="1"/>
  <c r="BO21" i="1"/>
  <c r="AE47" i="1"/>
  <c r="BT43" i="1"/>
  <c r="BT47" i="1" s="1"/>
  <c r="K47" i="1"/>
  <c r="AZ43" i="1"/>
  <c r="AZ47" i="1" s="1"/>
  <c r="BI31" i="1"/>
  <c r="T25" i="1"/>
  <c r="BI25" i="1" s="1"/>
  <c r="AI23" i="1"/>
  <c r="AF33" i="1"/>
  <c r="T75" i="1"/>
  <c r="BI53" i="1"/>
  <c r="T48" i="1"/>
  <c r="BK24" i="1"/>
  <c r="AU24" i="1"/>
  <c r="BM23" i="1"/>
  <c r="AW23" i="1"/>
  <c r="J70" i="1"/>
  <c r="AY22" i="1"/>
  <c r="AJ5" i="1"/>
  <c r="AT21" i="1"/>
  <c r="BS65" i="1"/>
  <c r="BS69" i="1" s="1"/>
  <c r="AD69" i="1"/>
  <c r="AK65" i="1"/>
  <c r="BS15" i="1"/>
  <c r="AK14" i="1"/>
  <c r="AK8" i="1" s="1"/>
  <c r="AV25" i="1"/>
  <c r="BT23" i="1"/>
  <c r="AN32" i="1"/>
  <c r="AK7" i="1"/>
  <c r="BC83" i="1"/>
  <c r="AJ72" i="1"/>
  <c r="AY72" i="1"/>
  <c r="AT69" i="1"/>
  <c r="W93" i="1"/>
  <c r="BL92" i="1"/>
  <c r="BL90" i="1"/>
  <c r="BL88" i="1"/>
  <c r="BL91" i="1"/>
  <c r="BL89" i="1"/>
  <c r="BL87" i="1"/>
  <c r="O93" i="1"/>
  <c r="BD92" i="1"/>
  <c r="BD90" i="1"/>
  <c r="BD88" i="1"/>
  <c r="BD91" i="1"/>
  <c r="BD89" i="1"/>
  <c r="BD87" i="1"/>
  <c r="BA69" i="1"/>
  <c r="BG91" i="1"/>
  <c r="BG89" i="1"/>
  <c r="BG87" i="1"/>
  <c r="R93" i="1"/>
  <c r="BG92" i="1"/>
  <c r="BG90" i="1"/>
  <c r="BG88" i="1"/>
  <c r="AU91" i="1"/>
  <c r="AU89" i="1"/>
  <c r="AU87" i="1"/>
  <c r="F93" i="1"/>
  <c r="AU92" i="1"/>
  <c r="AU90" i="1"/>
  <c r="AU88" i="1"/>
  <c r="AN87" i="1"/>
  <c r="AV69" i="1"/>
  <c r="BL69" i="1"/>
  <c r="BD69" i="1"/>
  <c r="M85" i="1"/>
  <c r="BB81" i="1"/>
  <c r="BB85" i="1" s="1"/>
  <c r="AQ69" i="1"/>
  <c r="T93" i="1"/>
  <c r="BI92" i="1"/>
  <c r="BI90" i="1"/>
  <c r="BI88" i="1"/>
  <c r="BI91" i="1"/>
  <c r="BI89" i="1"/>
  <c r="BI87" i="1"/>
  <c r="BA81" i="1"/>
  <c r="BA85" i="1" s="1"/>
  <c r="L85" i="1"/>
  <c r="AL49" i="1"/>
  <c r="BT54" i="1"/>
  <c r="AK54" i="1"/>
  <c r="AK49" i="1" s="1"/>
  <c r="AE49" i="1"/>
  <c r="BJ51" i="1"/>
  <c r="BR50" i="1"/>
  <c r="AE38" i="1"/>
  <c r="AX38" i="1"/>
  <c r="AX41" i="1" s="1"/>
  <c r="AE87" i="1"/>
  <c r="BT91" i="1" s="1"/>
  <c r="AE81" i="1"/>
  <c r="AK81" i="1" s="1"/>
  <c r="AE59" i="1"/>
  <c r="AK35" i="1"/>
  <c r="AK87" i="1" s="1"/>
  <c r="AK93" i="1" s="1"/>
  <c r="BT35" i="1"/>
  <c r="AA93" i="1"/>
  <c r="BP87" i="1"/>
  <c r="BP93" i="1" s="1"/>
  <c r="BK91" i="1"/>
  <c r="BK89" i="1"/>
  <c r="BK87" i="1"/>
  <c r="V93" i="1"/>
  <c r="BK92" i="1"/>
  <c r="BK90" i="1"/>
  <c r="BK88" i="1"/>
  <c r="AQ49" i="1"/>
  <c r="BD47" i="1"/>
  <c r="BR41" i="1"/>
  <c r="AL87" i="1"/>
  <c r="BO63" i="1"/>
  <c r="BJ63" i="1"/>
  <c r="AW63" i="1"/>
  <c r="H93" i="1"/>
  <c r="AW87" i="1"/>
  <c r="AW93" i="1" s="1"/>
  <c r="BR49" i="1"/>
  <c r="K85" i="1"/>
  <c r="AZ81" i="1"/>
  <c r="AZ85" i="1" s="1"/>
  <c r="AC79" i="1"/>
  <c r="AC57" i="1"/>
  <c r="BR33" i="1"/>
  <c r="AQ50" i="1"/>
  <c r="BF47" i="1"/>
  <c r="AJ93" i="1"/>
  <c r="AL81" i="1"/>
  <c r="BU81" i="1"/>
  <c r="BU85" i="1" s="1"/>
  <c r="AF85" i="1"/>
  <c r="J63" i="1"/>
  <c r="AY59" i="1"/>
  <c r="AY63" i="1" s="1"/>
  <c r="AA75" i="1"/>
  <c r="BP53" i="1"/>
  <c r="AA48" i="1"/>
  <c r="S75" i="1"/>
  <c r="BH53" i="1"/>
  <c r="S48" i="1"/>
  <c r="K79" i="1"/>
  <c r="K57" i="1"/>
  <c r="AZ57" i="1" s="1"/>
  <c r="AZ33" i="1"/>
  <c r="G75" i="1"/>
  <c r="AO53" i="1"/>
  <c r="AV53" i="1"/>
  <c r="G48" i="1"/>
  <c r="AG70" i="1"/>
  <c r="BV22" i="1"/>
  <c r="AW21" i="1"/>
  <c r="BR47" i="1"/>
  <c r="AI53" i="1"/>
  <c r="AI48" i="1" s="1"/>
  <c r="AI75" i="1"/>
  <c r="BO75" i="1"/>
  <c r="Z70" i="1"/>
  <c r="BO72" i="1" s="1"/>
  <c r="J79" i="1"/>
  <c r="J57" i="1"/>
  <c r="AY57" i="1" s="1"/>
  <c r="AY33" i="1"/>
  <c r="F75" i="1"/>
  <c r="F58" i="1"/>
  <c r="AN53" i="1"/>
  <c r="AU53" i="1"/>
  <c r="F48" i="1"/>
  <c r="AU51" i="1" s="1"/>
  <c r="B80" i="1"/>
  <c r="AQ75" i="1"/>
  <c r="AQ80" i="1" s="1"/>
  <c r="B70" i="1"/>
  <c r="BI26" i="1"/>
  <c r="AS26" i="1"/>
  <c r="AQ25" i="1"/>
  <c r="BI24" i="1"/>
  <c r="AS24" i="1"/>
  <c r="BG23" i="1"/>
  <c r="AQ23" i="1"/>
  <c r="H70" i="1"/>
  <c r="AW22" i="1"/>
  <c r="AR21" i="1"/>
  <c r="BT36" i="1"/>
  <c r="Y75" i="1"/>
  <c r="Y48" i="1"/>
  <c r="BN53" i="1"/>
  <c r="I58" i="1"/>
  <c r="I48" i="1"/>
  <c r="AX51" i="1" s="1"/>
  <c r="AX53" i="1"/>
  <c r="E75" i="1"/>
  <c r="E58" i="1"/>
  <c r="E48" i="1"/>
  <c r="AT51" i="1" s="1"/>
  <c r="AM53" i="1"/>
  <c r="AT53" i="1"/>
  <c r="BV25" i="1"/>
  <c r="BP24" i="1"/>
  <c r="AZ24" i="1"/>
  <c r="BR23" i="1"/>
  <c r="BT65" i="1"/>
  <c r="BT69" i="1" s="1"/>
  <c r="AE69" i="1"/>
  <c r="K69" i="1"/>
  <c r="AZ65" i="1"/>
  <c r="AZ69" i="1" s="1"/>
  <c r="AB75" i="1"/>
  <c r="AB58" i="1"/>
  <c r="BQ53" i="1"/>
  <c r="AJ53" i="1"/>
  <c r="AJ48" i="1" s="1"/>
  <c r="AB48" i="1"/>
  <c r="X75" i="1"/>
  <c r="BM53" i="1"/>
  <c r="X48" i="1"/>
  <c r="AH53" i="1"/>
  <c r="AH48" i="1" s="1"/>
  <c r="D75" i="1"/>
  <c r="D58" i="1"/>
  <c r="AS53" i="1"/>
  <c r="AS58" i="1" s="1"/>
  <c r="D48" i="1"/>
  <c r="AS50" i="1" s="1"/>
  <c r="AQ26" i="1"/>
  <c r="BG24" i="1"/>
  <c r="AQ24" i="1"/>
  <c r="BI23" i="1"/>
  <c r="AS23" i="1"/>
  <c r="BS47" i="1"/>
  <c r="J47" i="1"/>
  <c r="AY43" i="1"/>
  <c r="AY47" i="1" s="1"/>
  <c r="AK18" i="1"/>
  <c r="AK6" i="1" s="1"/>
  <c r="AE15" i="1"/>
  <c r="AR25" i="1"/>
  <c r="AX26" i="1"/>
  <c r="BL23" i="1"/>
  <c r="AV23" i="1"/>
  <c r="BT89" i="1"/>
  <c r="BV72" i="1"/>
  <c r="S85" i="1"/>
  <c r="BH81" i="1"/>
  <c r="BH85" i="1" s="1"/>
  <c r="BC81" i="1"/>
  <c r="BC85" i="1" s="1"/>
  <c r="N85" i="1"/>
  <c r="AQ81" i="1"/>
  <c r="AQ85" i="1" s="1"/>
  <c r="B85" i="1"/>
  <c r="AR69" i="1"/>
  <c r="BB91" i="1"/>
  <c r="BB89" i="1"/>
  <c r="M93" i="1"/>
  <c r="BB92" i="1"/>
  <c r="BB90" i="1"/>
  <c r="BB88" i="1"/>
  <c r="BB87" i="1"/>
  <c r="BI81" i="1"/>
  <c r="BI85" i="1" s="1"/>
  <c r="T85" i="1"/>
  <c r="L93" i="1"/>
  <c r="BA92" i="1"/>
  <c r="BA90" i="1"/>
  <c r="BA88" i="1"/>
  <c r="BA91" i="1"/>
  <c r="BA89" i="1"/>
  <c r="BA87" i="1"/>
  <c r="BG51" i="1"/>
  <c r="BF51" i="1"/>
  <c r="BE50" i="1"/>
  <c r="BP63" i="1"/>
  <c r="I63" i="1"/>
  <c r="AX59" i="1"/>
  <c r="AX63" i="1" s="1"/>
  <c r="BP47" i="1"/>
  <c r="BU40" i="1"/>
  <c r="BU41" i="1" s="1"/>
  <c r="AL40" i="1"/>
  <c r="AL41" i="1" s="1"/>
  <c r="BO39" i="1"/>
  <c r="AI39" i="1"/>
  <c r="Z38" i="1"/>
  <c r="AH93" i="1"/>
  <c r="BS81" i="1"/>
  <c r="BS85" i="1" s="1"/>
  <c r="AD85" i="1"/>
  <c r="AP63" i="1"/>
  <c r="BV81" i="1"/>
  <c r="BV85" i="1" s="1"/>
  <c r="AG85" i="1"/>
  <c r="AC85" i="1"/>
  <c r="BR81" i="1"/>
  <c r="BR85" i="1" s="1"/>
  <c r="Y85" i="1"/>
  <c r="BN81" i="1"/>
  <c r="BN85" i="1" s="1"/>
  <c r="K93" i="1"/>
  <c r="AZ87" i="1"/>
  <c r="AZ93" i="1" s="1"/>
  <c r="G85" i="1"/>
  <c r="AO81" i="1"/>
  <c r="AV81" i="1"/>
  <c r="AV85" i="1" s="1"/>
  <c r="BB47" i="1"/>
  <c r="BU63" i="1"/>
  <c r="AF93" i="1"/>
  <c r="AL93" i="1" s="1"/>
  <c r="BU87" i="1"/>
  <c r="BU93" i="1" s="1"/>
  <c r="AB93" i="1"/>
  <c r="BQ87" i="1"/>
  <c r="BQ93" i="1" s="1"/>
  <c r="AY81" i="1"/>
  <c r="AY85" i="1" s="1"/>
  <c r="J85" i="1"/>
  <c r="C85" i="1"/>
  <c r="AR81" i="1"/>
  <c r="AR85" i="1" s="1"/>
  <c r="BE31" i="1"/>
  <c r="P25" i="1"/>
  <c r="BE25" i="1" s="1"/>
  <c r="AE26" i="1"/>
  <c r="BT26" i="1" s="1"/>
  <c r="BT32" i="1"/>
  <c r="K75" i="1"/>
  <c r="K58" i="1"/>
  <c r="AZ53" i="1"/>
  <c r="AZ58" i="1" s="1"/>
  <c r="K48" i="1"/>
  <c r="C79" i="1"/>
  <c r="AR79" i="1" s="1"/>
  <c r="C57" i="1"/>
  <c r="AR57" i="1" s="1"/>
  <c r="AR33" i="1"/>
  <c r="AC70" i="1"/>
  <c r="BR22" i="1"/>
  <c r="Y69" i="1"/>
  <c r="BN65" i="1"/>
  <c r="BN69" i="1" s="1"/>
  <c r="BA31" i="1"/>
  <c r="L25" i="1"/>
  <c r="BA25" i="1" s="1"/>
  <c r="AW31" i="1"/>
  <c r="H25" i="1"/>
  <c r="AW25" i="1" s="1"/>
  <c r="AS31" i="1"/>
  <c r="D25" i="1"/>
  <c r="AS25" i="1" s="1"/>
  <c r="BT31" i="1"/>
  <c r="AE25" i="1"/>
  <c r="BT25" i="1" s="1"/>
  <c r="N75" i="1"/>
  <c r="BC53" i="1"/>
  <c r="BC54" i="1"/>
  <c r="N48" i="1"/>
  <c r="BC51" i="1" s="1"/>
  <c r="J75" i="1"/>
  <c r="J58" i="1"/>
  <c r="AY53" i="1"/>
  <c r="AY54" i="1"/>
  <c r="J48" i="1"/>
  <c r="AY51" i="1" s="1"/>
  <c r="AF69" i="1"/>
  <c r="BU65" i="1"/>
  <c r="BU69" i="1" s="1"/>
  <c r="AL65" i="1"/>
  <c r="AB69" i="1"/>
  <c r="AJ65" i="1"/>
  <c r="BQ65" i="1"/>
  <c r="BQ69" i="1" s="1"/>
  <c r="Y31" i="1"/>
  <c r="BN32" i="1"/>
  <c r="Y26" i="1"/>
  <c r="BN26" i="1" s="1"/>
  <c r="M75" i="1"/>
  <c r="M48" i="1"/>
  <c r="BB51" i="1" s="1"/>
  <c r="BB53" i="1"/>
  <c r="I80" i="1"/>
  <c r="AX75" i="1"/>
  <c r="BR25" i="1"/>
  <c r="AA70" i="1"/>
  <c r="BP71" i="1" s="1"/>
  <c r="BP22" i="1"/>
  <c r="K70" i="1"/>
  <c r="AZ71" i="1" s="1"/>
  <c r="AZ22" i="1"/>
  <c r="AE8" i="1"/>
  <c r="BT20" i="1"/>
  <c r="BT21" i="1" s="1"/>
  <c r="AI6" i="1"/>
  <c r="U31" i="1"/>
  <c r="BJ32" i="1"/>
  <c r="U26" i="1"/>
  <c r="BJ26" i="1" s="1"/>
  <c r="AF75" i="1"/>
  <c r="BU53" i="1"/>
  <c r="AF48" i="1"/>
  <c r="BU49" i="1" s="1"/>
  <c r="AL53" i="1"/>
  <c r="T79" i="1"/>
  <c r="BI79" i="1" s="1"/>
  <c r="T57" i="1"/>
  <c r="BI57" i="1" s="1"/>
  <c r="BI33" i="1"/>
  <c r="L75" i="1"/>
  <c r="L58" i="1"/>
  <c r="BA53" i="1"/>
  <c r="BA58" i="1" s="1"/>
  <c r="L48" i="1"/>
  <c r="BA50" i="1" s="1"/>
  <c r="H75" i="1"/>
  <c r="H58" i="1"/>
  <c r="AW53" i="1"/>
  <c r="H48" i="1"/>
  <c r="AW50" i="1" s="1"/>
  <c r="AP53" i="1"/>
  <c r="J69" i="1"/>
  <c r="AY65" i="1"/>
  <c r="AY69" i="1" s="1"/>
  <c r="BR24" i="1"/>
  <c r="BV24" i="1"/>
  <c r="AK24" i="1" l="1"/>
  <c r="AK40" i="1"/>
  <c r="AY58" i="1"/>
  <c r="BJ93" i="1"/>
  <c r="BE93" i="1"/>
  <c r="BH93" i="1"/>
  <c r="AZ75" i="1"/>
  <c r="AZ76" i="1"/>
  <c r="AZ77" i="1"/>
  <c r="BO38" i="1"/>
  <c r="Z40" i="1"/>
  <c r="BM48" i="1"/>
  <c r="BM49" i="1"/>
  <c r="BM51" i="1"/>
  <c r="BQ48" i="1"/>
  <c r="BQ51" i="1"/>
  <c r="AB80" i="1"/>
  <c r="BQ75" i="1"/>
  <c r="AJ75" i="1"/>
  <c r="BQ76" i="1"/>
  <c r="BQ77" i="1"/>
  <c r="BQ78" i="1"/>
  <c r="BN75" i="1"/>
  <c r="Y70" i="1"/>
  <c r="BN77" i="1"/>
  <c r="BN76" i="1"/>
  <c r="BN78" i="1"/>
  <c r="AW70" i="1"/>
  <c r="AW73" i="1"/>
  <c r="AW71" i="1"/>
  <c r="AQ70" i="1"/>
  <c r="AQ71" i="1"/>
  <c r="AQ73" i="1"/>
  <c r="AV48" i="1"/>
  <c r="AV49" i="1"/>
  <c r="AV50" i="1"/>
  <c r="AV51" i="1"/>
  <c r="G80" i="1"/>
  <c r="AO75" i="1"/>
  <c r="AV75" i="1"/>
  <c r="G70" i="1"/>
  <c r="AV76" i="1"/>
  <c r="AV78" i="1"/>
  <c r="AV77" i="1"/>
  <c r="BH48" i="1"/>
  <c r="BH50" i="1"/>
  <c r="BH51" i="1"/>
  <c r="BH49" i="1"/>
  <c r="BP48" i="1"/>
  <c r="BP49" i="1"/>
  <c r="BP50" i="1"/>
  <c r="BP51" i="1"/>
  <c r="BQ49" i="1"/>
  <c r="BR79" i="1"/>
  <c r="AC78" i="1"/>
  <c r="BK93" i="1"/>
  <c r="AE85" i="1"/>
  <c r="BT81" i="1"/>
  <c r="BT84" i="1"/>
  <c r="AK38" i="1"/>
  <c r="BT38" i="1"/>
  <c r="AY70" i="1"/>
  <c r="AY71" i="1"/>
  <c r="T80" i="1"/>
  <c r="BI75" i="1"/>
  <c r="T70" i="1"/>
  <c r="BI76" i="1"/>
  <c r="BI78" i="1"/>
  <c r="BI77" i="1"/>
  <c r="AT79" i="1"/>
  <c r="AE79" i="1"/>
  <c r="BT79" i="1" s="1"/>
  <c r="AX79" i="1"/>
  <c r="AX80" i="1" s="1"/>
  <c r="BJ75" i="1"/>
  <c r="U70" i="1"/>
  <c r="BJ77" i="1"/>
  <c r="BJ76" i="1"/>
  <c r="BJ78" i="1"/>
  <c r="AV57" i="1"/>
  <c r="BF31" i="1"/>
  <c r="Q25" i="1"/>
  <c r="BF25" i="1" s="1"/>
  <c r="Q33" i="1"/>
  <c r="BS70" i="1"/>
  <c r="BS71" i="1"/>
  <c r="AR58" i="1"/>
  <c r="W31" i="1"/>
  <c r="BL32" i="1"/>
  <c r="W26" i="1"/>
  <c r="BL26" i="1" s="1"/>
  <c r="AO93" i="1"/>
  <c r="BS79" i="1"/>
  <c r="AD78" i="1"/>
  <c r="AM85" i="1"/>
  <c r="BC93" i="1"/>
  <c r="AQ72" i="1"/>
  <c r="BT82" i="1"/>
  <c r="BT83" i="1"/>
  <c r="AW79" i="1"/>
  <c r="BQ79" i="1"/>
  <c r="AJ79" i="1"/>
  <c r="O31" i="1"/>
  <c r="O26" i="1"/>
  <c r="BD26" i="1" s="1"/>
  <c r="BD32" i="1"/>
  <c r="BB48" i="1"/>
  <c r="BB49" i="1"/>
  <c r="BB50" i="1"/>
  <c r="BL93" i="1"/>
  <c r="AW72" i="1"/>
  <c r="BI48" i="1"/>
  <c r="BI51" i="1"/>
  <c r="BI49" i="1"/>
  <c r="AF79" i="1"/>
  <c r="AF57" i="1"/>
  <c r="AL33" i="1"/>
  <c r="BU33" i="1"/>
  <c r="AO32" i="1"/>
  <c r="AU57" i="1"/>
  <c r="AU58" i="1" s="1"/>
  <c r="AX70" i="1"/>
  <c r="AX71" i="1"/>
  <c r="AV79" i="1"/>
  <c r="BM50" i="1"/>
  <c r="AS93" i="1"/>
  <c r="AT93" i="1"/>
  <c r="BF93" i="1"/>
  <c r="AN85" i="1"/>
  <c r="AL34" i="1"/>
  <c r="BF75" i="1"/>
  <c r="Q70" i="1"/>
  <c r="BF76" i="1"/>
  <c r="BF77" i="1"/>
  <c r="BF78" i="1"/>
  <c r="BG48" i="1"/>
  <c r="BG50" i="1"/>
  <c r="BG49" i="1"/>
  <c r="BG75" i="1"/>
  <c r="R70" i="1"/>
  <c r="BG76" i="1"/>
  <c r="BG78" i="1"/>
  <c r="BG77" i="1"/>
  <c r="C58" i="1"/>
  <c r="BT53" i="1"/>
  <c r="AE48" i="1"/>
  <c r="AK53" i="1"/>
  <c r="AK48" i="1" s="1"/>
  <c r="BT56" i="1"/>
  <c r="AK33" i="1"/>
  <c r="AQ93" i="1"/>
  <c r="S31" i="1"/>
  <c r="BH32" i="1"/>
  <c r="S26" i="1"/>
  <c r="BH26" i="1" s="1"/>
  <c r="AZ48" i="1"/>
  <c r="AZ49" i="1"/>
  <c r="AZ50" i="1"/>
  <c r="AZ51" i="1"/>
  <c r="BA93" i="1"/>
  <c r="AV58" i="1"/>
  <c r="AE93" i="1"/>
  <c r="BT87" i="1"/>
  <c r="BT92" i="1"/>
  <c r="BT88" i="1"/>
  <c r="BT90" i="1"/>
  <c r="H80" i="1"/>
  <c r="AW75" i="1"/>
  <c r="AW76" i="1"/>
  <c r="AW77" i="1"/>
  <c r="AW78" i="1"/>
  <c r="L80" i="1"/>
  <c r="BA75" i="1"/>
  <c r="L70" i="1"/>
  <c r="BA76" i="1"/>
  <c r="BA77" i="1"/>
  <c r="BA78" i="1"/>
  <c r="AL75" i="1"/>
  <c r="AL48" i="1"/>
  <c r="BU75" i="1"/>
  <c r="BU77" i="1"/>
  <c r="BU76" i="1"/>
  <c r="AZ70" i="1"/>
  <c r="AZ72" i="1"/>
  <c r="Y25" i="1"/>
  <c r="BN25" i="1" s="1"/>
  <c r="BN31" i="1"/>
  <c r="Y33" i="1"/>
  <c r="AY48" i="1"/>
  <c r="AY50" i="1"/>
  <c r="AY49" i="1"/>
  <c r="AY75" i="1"/>
  <c r="AY77" i="1"/>
  <c r="AY76" i="1"/>
  <c r="AO85" i="1"/>
  <c r="BU50" i="1"/>
  <c r="BB93" i="1"/>
  <c r="D80" i="1"/>
  <c r="AS75" i="1"/>
  <c r="D70" i="1"/>
  <c r="AS76" i="1"/>
  <c r="AS77" i="1"/>
  <c r="BN48" i="1"/>
  <c r="BN50" i="1"/>
  <c r="AY79" i="1"/>
  <c r="J78" i="1"/>
  <c r="J80" i="1" s="1"/>
  <c r="BT49" i="1"/>
  <c r="BI93" i="1"/>
  <c r="AN93" i="1"/>
  <c r="BG93" i="1"/>
  <c r="BD93" i="1"/>
  <c r="BI58" i="1"/>
  <c r="BJ48" i="1"/>
  <c r="BJ49" i="1"/>
  <c r="BJ50" i="1"/>
  <c r="BO32" i="1"/>
  <c r="Z31" i="1"/>
  <c r="Z26" i="1"/>
  <c r="BO26" i="1" s="1"/>
  <c r="AU79" i="1"/>
  <c r="BK75" i="1"/>
  <c r="V70" i="1"/>
  <c r="BK76" i="1"/>
  <c r="BK78" i="1"/>
  <c r="BK77" i="1"/>
  <c r="BB31" i="1"/>
  <c r="M25" i="1"/>
  <c r="BB25" i="1" s="1"/>
  <c r="AM31" i="1"/>
  <c r="M33" i="1"/>
  <c r="BV57" i="1"/>
  <c r="BV58" i="1" s="1"/>
  <c r="AG58" i="1"/>
  <c r="AM93" i="1"/>
  <c r="AX72" i="1"/>
  <c r="BS72" i="1"/>
  <c r="P80" i="1"/>
  <c r="BE75" i="1"/>
  <c r="P70" i="1"/>
  <c r="BE78" i="1"/>
  <c r="BE76" i="1"/>
  <c r="BE77" i="1"/>
  <c r="C80" i="1"/>
  <c r="AR75" i="1"/>
  <c r="C70" i="1"/>
  <c r="AR78" i="1"/>
  <c r="AR77" i="1"/>
  <c r="AR76" i="1"/>
  <c r="BD75" i="1"/>
  <c r="O70" i="1"/>
  <c r="BD78" i="1"/>
  <c r="BD77" i="1"/>
  <c r="BD76" i="1"/>
  <c r="BL75" i="1"/>
  <c r="W70" i="1"/>
  <c r="BL76" i="1"/>
  <c r="BL78" i="1"/>
  <c r="BL77" i="1"/>
  <c r="BT75" i="1"/>
  <c r="BT76" i="1"/>
  <c r="BT77" i="1"/>
  <c r="AV93" i="1"/>
  <c r="AS79" i="1"/>
  <c r="BC31" i="1"/>
  <c r="N25" i="1"/>
  <c r="BC25" i="1" s="1"/>
  <c r="N33" i="1"/>
  <c r="BP70" i="1"/>
  <c r="BP72" i="1"/>
  <c r="BP73" i="1"/>
  <c r="BJ31" i="1"/>
  <c r="U25" i="1"/>
  <c r="BJ25" i="1" s="1"/>
  <c r="U33" i="1"/>
  <c r="BR70" i="1"/>
  <c r="BR71" i="1"/>
  <c r="E80" i="1"/>
  <c r="AT75" i="1"/>
  <c r="E70" i="1"/>
  <c r="AM75" i="1"/>
  <c r="AT77" i="1"/>
  <c r="AT76" i="1"/>
  <c r="BT41" i="1"/>
  <c r="AW48" i="1"/>
  <c r="AW49" i="1"/>
  <c r="AW51" i="1"/>
  <c r="BA48" i="1"/>
  <c r="BA49" i="1"/>
  <c r="BA51" i="1"/>
  <c r="BU48" i="1"/>
  <c r="BU51" i="1"/>
  <c r="BB75" i="1"/>
  <c r="M70" i="1"/>
  <c r="BB77" i="1"/>
  <c r="BB76" i="1"/>
  <c r="BB78" i="1"/>
  <c r="BC48" i="1"/>
  <c r="BC50" i="1"/>
  <c r="BC49" i="1"/>
  <c r="BC75" i="1"/>
  <c r="N70" i="1"/>
  <c r="BC76" i="1"/>
  <c r="BC77" i="1"/>
  <c r="BC78" i="1"/>
  <c r="AS48" i="1"/>
  <c r="AS51" i="1"/>
  <c r="AS49" i="1"/>
  <c r="BM75" i="1"/>
  <c r="X70" i="1"/>
  <c r="AH75" i="1"/>
  <c r="BM77" i="1"/>
  <c r="BM78" i="1"/>
  <c r="BM76" i="1"/>
  <c r="AT48" i="1"/>
  <c r="AT49" i="1"/>
  <c r="AT50" i="1"/>
  <c r="AX48" i="1"/>
  <c r="AX50" i="1"/>
  <c r="AX49" i="1"/>
  <c r="AU48" i="1"/>
  <c r="AU50" i="1"/>
  <c r="AU49" i="1"/>
  <c r="F80" i="1"/>
  <c r="AN75" i="1"/>
  <c r="AU75" i="1"/>
  <c r="F70" i="1"/>
  <c r="AU76" i="1"/>
  <c r="AU77" i="1"/>
  <c r="BO70" i="1"/>
  <c r="BO73" i="1"/>
  <c r="BO71" i="1"/>
  <c r="BV70" i="1"/>
  <c r="BV71" i="1"/>
  <c r="G58" i="1"/>
  <c r="AZ79" i="1"/>
  <c r="K78" i="1"/>
  <c r="K80" i="1" s="1"/>
  <c r="BH75" i="1"/>
  <c r="S70" i="1"/>
  <c r="BH78" i="1"/>
  <c r="BH77" i="1"/>
  <c r="BH76" i="1"/>
  <c r="BP75" i="1"/>
  <c r="BP76" i="1"/>
  <c r="BP78" i="1"/>
  <c r="BP77" i="1"/>
  <c r="BR57" i="1"/>
  <c r="BR58" i="1" s="1"/>
  <c r="AC58" i="1"/>
  <c r="AE63" i="1"/>
  <c r="BT59" i="1"/>
  <c r="BT60" i="1"/>
  <c r="BT61" i="1"/>
  <c r="BT62" i="1"/>
  <c r="AK59" i="1"/>
  <c r="BI50" i="1"/>
  <c r="AU93" i="1"/>
  <c r="T58" i="1"/>
  <c r="AT57" i="1"/>
  <c r="AT58" i="1" s="1"/>
  <c r="AX57" i="1"/>
  <c r="AX58" i="1" s="1"/>
  <c r="AE57" i="1"/>
  <c r="BT57" i="1" s="1"/>
  <c r="BQ70" i="1"/>
  <c r="BQ71" i="1"/>
  <c r="BQ73" i="1"/>
  <c r="BK48" i="1"/>
  <c r="BK50" i="1"/>
  <c r="BK49" i="1"/>
  <c r="AA32" i="1"/>
  <c r="BV79" i="1"/>
  <c r="AG78" i="1"/>
  <c r="BN51" i="1"/>
  <c r="BE48" i="1"/>
  <c r="BE49" i="1"/>
  <c r="BE51" i="1"/>
  <c r="X79" i="1"/>
  <c r="X57" i="1"/>
  <c r="AH33" i="1"/>
  <c r="BM33" i="1"/>
  <c r="BF48" i="1"/>
  <c r="BF49" i="1"/>
  <c r="BF50" i="1"/>
  <c r="AH31" i="1"/>
  <c r="AH25" i="1" s="1"/>
  <c r="AR48" i="1"/>
  <c r="AR50" i="1"/>
  <c r="AR51" i="1"/>
  <c r="AR49" i="1"/>
  <c r="BD48" i="1"/>
  <c r="BD49" i="1"/>
  <c r="BD50" i="1"/>
  <c r="BD51" i="1"/>
  <c r="BL48" i="1"/>
  <c r="BL49" i="1"/>
  <c r="BL50" i="1"/>
  <c r="BL51" i="1"/>
  <c r="AE70" i="1"/>
  <c r="BT72" i="1" s="1"/>
  <c r="BT22" i="1"/>
  <c r="AA38" i="1"/>
  <c r="AI38" i="1" s="1"/>
  <c r="BP39" i="1"/>
  <c r="J39" i="1"/>
  <c r="AR93" i="1"/>
  <c r="BN49" i="1"/>
  <c r="AK57" i="1"/>
  <c r="BS57" i="1"/>
  <c r="BS58" i="1" s="1"/>
  <c r="AD58" i="1"/>
  <c r="BQ50" i="1"/>
  <c r="BU72" i="1"/>
  <c r="BR72" i="1"/>
  <c r="BU71" i="1"/>
  <c r="AW57" i="1"/>
  <c r="AW58" i="1" s="1"/>
  <c r="BG31" i="1"/>
  <c r="R25" i="1"/>
  <c r="BG25" i="1" s="1"/>
  <c r="R33" i="1"/>
  <c r="BK31" i="1"/>
  <c r="V25" i="1"/>
  <c r="BK25" i="1" s="1"/>
  <c r="V33" i="1"/>
  <c r="BQ57" i="1"/>
  <c r="BQ58" i="1" s="1"/>
  <c r="AJ57" i="1"/>
  <c r="BE79" i="1"/>
  <c r="BA79" i="1"/>
  <c r="AM32" i="1"/>
  <c r="BT93" i="1" l="1"/>
  <c r="AK79" i="1"/>
  <c r="BT58" i="1"/>
  <c r="BM79" i="1"/>
  <c r="AA31" i="1"/>
  <c r="AI31" i="1" s="1"/>
  <c r="AI25" i="1" s="1"/>
  <c r="BP32" i="1"/>
  <c r="AA26" i="1"/>
  <c r="BP26" i="1" s="1"/>
  <c r="AU70" i="1"/>
  <c r="AU71" i="1"/>
  <c r="AU73" i="1"/>
  <c r="AU72" i="1"/>
  <c r="AT80" i="1"/>
  <c r="U79" i="1"/>
  <c r="U57" i="1"/>
  <c r="BJ33" i="1"/>
  <c r="AP32" i="1"/>
  <c r="AI32" i="1"/>
  <c r="AI26" i="1" s="1"/>
  <c r="AS70" i="1"/>
  <c r="AS73" i="1"/>
  <c r="AS71" i="1"/>
  <c r="AS72" i="1"/>
  <c r="BH31" i="1"/>
  <c r="S25" i="1"/>
  <c r="BH25" i="1" s="1"/>
  <c r="S33" i="1"/>
  <c r="AN33" i="1" s="1"/>
  <c r="BG70" i="1"/>
  <c r="BG73" i="1"/>
  <c r="BG71" i="1"/>
  <c r="BG72" i="1"/>
  <c r="BL31" i="1"/>
  <c r="W25" i="1"/>
  <c r="BL25" i="1" s="1"/>
  <c r="W33" i="1"/>
  <c r="Q79" i="1"/>
  <c r="Q57" i="1"/>
  <c r="BF33" i="1"/>
  <c r="BI80" i="1"/>
  <c r="AV70" i="1"/>
  <c r="AV72" i="1"/>
  <c r="AV73" i="1"/>
  <c r="AV71" i="1"/>
  <c r="R79" i="1"/>
  <c r="R57" i="1"/>
  <c r="BG33" i="1"/>
  <c r="BP38" i="1"/>
  <c r="AA40" i="1"/>
  <c r="BP40" i="1" s="1"/>
  <c r="AU80" i="1"/>
  <c r="BM70" i="1"/>
  <c r="BM73" i="1"/>
  <c r="BM72" i="1"/>
  <c r="BM71" i="1"/>
  <c r="AO31" i="1"/>
  <c r="N79" i="1"/>
  <c r="N57" i="1"/>
  <c r="BC33" i="1"/>
  <c r="BL70" i="1"/>
  <c r="BL73" i="1"/>
  <c r="BL72" i="1"/>
  <c r="BL71" i="1"/>
  <c r="AR70" i="1"/>
  <c r="AR73" i="1"/>
  <c r="AR72" i="1"/>
  <c r="AR71" i="1"/>
  <c r="BE70" i="1"/>
  <c r="BE73" i="1"/>
  <c r="BE71" i="1"/>
  <c r="BE72" i="1"/>
  <c r="BK70" i="1"/>
  <c r="BK73" i="1"/>
  <c r="BK71" i="1"/>
  <c r="BK72" i="1"/>
  <c r="AS80" i="1"/>
  <c r="BA70" i="1"/>
  <c r="BA73" i="1"/>
  <c r="BA71" i="1"/>
  <c r="BA72" i="1"/>
  <c r="BT48" i="1"/>
  <c r="BT51" i="1"/>
  <c r="BF70" i="1"/>
  <c r="BF71" i="1"/>
  <c r="BF72" i="1"/>
  <c r="BF73" i="1"/>
  <c r="BT50" i="1"/>
  <c r="AL57" i="1"/>
  <c r="BU57" i="1"/>
  <c r="BU58" i="1" s="1"/>
  <c r="AF58" i="1"/>
  <c r="BD31" i="1"/>
  <c r="O25" i="1"/>
  <c r="BD25" i="1" s="1"/>
  <c r="O33" i="1"/>
  <c r="BJ70" i="1"/>
  <c r="BJ71" i="1"/>
  <c r="BJ72" i="1"/>
  <c r="BJ73" i="1"/>
  <c r="AV80" i="1"/>
  <c r="BR78" i="1"/>
  <c r="BR80" i="1" s="1"/>
  <c r="AC73" i="1"/>
  <c r="BR73" i="1" s="1"/>
  <c r="AJ78" i="1"/>
  <c r="AJ73" i="1" s="1"/>
  <c r="AE78" i="1"/>
  <c r="AC80" i="1"/>
  <c r="BO40" i="1"/>
  <c r="BO41" i="1" s="1"/>
  <c r="V79" i="1"/>
  <c r="V57" i="1"/>
  <c r="BK33" i="1"/>
  <c r="BV78" i="1"/>
  <c r="BV80" i="1" s="1"/>
  <c r="AG73" i="1"/>
  <c r="BV73" i="1" s="1"/>
  <c r="AG80" i="1"/>
  <c r="AZ78" i="1"/>
  <c r="AZ80" i="1" s="1"/>
  <c r="K73" i="1"/>
  <c r="AZ73" i="1" s="1"/>
  <c r="BM80" i="1"/>
  <c r="BC70" i="1"/>
  <c r="BC73" i="1"/>
  <c r="BC71" i="1"/>
  <c r="BC72" i="1"/>
  <c r="AR80" i="1"/>
  <c r="BE80" i="1"/>
  <c r="M79" i="1"/>
  <c r="M57" i="1"/>
  <c r="BB33" i="1"/>
  <c r="AM33" i="1"/>
  <c r="Y79" i="1"/>
  <c r="Y57" i="1"/>
  <c r="AH57" i="1" s="1"/>
  <c r="BN33" i="1"/>
  <c r="BA80" i="1"/>
  <c r="AF78" i="1"/>
  <c r="AL79" i="1"/>
  <c r="BU79" i="1"/>
  <c r="BS78" i="1"/>
  <c r="BS80" i="1" s="1"/>
  <c r="AK78" i="1"/>
  <c r="AK73" i="1" s="1"/>
  <c r="AD73" i="1"/>
  <c r="BS73" i="1" s="1"/>
  <c r="AD80" i="1"/>
  <c r="AY39" i="1"/>
  <c r="J38" i="1"/>
  <c r="BT70" i="1"/>
  <c r="BT71" i="1"/>
  <c r="BM57" i="1"/>
  <c r="BM58" i="1" s="1"/>
  <c r="X58" i="1"/>
  <c r="AN31" i="1"/>
  <c r="BT63" i="1"/>
  <c r="BH70" i="1"/>
  <c r="BH72" i="1"/>
  <c r="BH73" i="1"/>
  <c r="BH71" i="1"/>
  <c r="X80" i="1"/>
  <c r="BB70" i="1"/>
  <c r="BB71" i="1"/>
  <c r="BB72" i="1"/>
  <c r="BB73" i="1"/>
  <c r="AT70" i="1"/>
  <c r="AT73" i="1"/>
  <c r="AT72" i="1"/>
  <c r="AT71" i="1"/>
  <c r="BD70" i="1"/>
  <c r="BD72" i="1"/>
  <c r="BD73" i="1"/>
  <c r="BD71" i="1"/>
  <c r="BO31" i="1"/>
  <c r="Z25" i="1"/>
  <c r="BO25" i="1" s="1"/>
  <c r="Z33" i="1"/>
  <c r="AY78" i="1"/>
  <c r="AY80" i="1" s="1"/>
  <c r="J73" i="1"/>
  <c r="AY73" i="1" s="1"/>
  <c r="AW80" i="1"/>
  <c r="AE58" i="1"/>
  <c r="BI70" i="1"/>
  <c r="BI73" i="1"/>
  <c r="BI71" i="1"/>
  <c r="BI72" i="1"/>
  <c r="BT85" i="1"/>
  <c r="BN70" i="1"/>
  <c r="BN71" i="1"/>
  <c r="BN72" i="1"/>
  <c r="BN73" i="1"/>
  <c r="BQ80" i="1"/>
  <c r="AP38" i="1"/>
  <c r="BC79" i="1" l="1"/>
  <c r="BC80" i="1" s="1"/>
  <c r="N80" i="1"/>
  <c r="AY38" i="1"/>
  <c r="J40" i="1"/>
  <c r="AY40" i="1" s="1"/>
  <c r="BB79" i="1"/>
  <c r="BB80" i="1" s="1"/>
  <c r="M80" i="1"/>
  <c r="BK57" i="1"/>
  <c r="BK58" i="1" s="1"/>
  <c r="V58" i="1"/>
  <c r="BC57" i="1"/>
  <c r="BC58" i="1" s="1"/>
  <c r="N58" i="1"/>
  <c r="BG57" i="1"/>
  <c r="BG58" i="1" s="1"/>
  <c r="R58" i="1"/>
  <c r="BF79" i="1"/>
  <c r="BF80" i="1" s="1"/>
  <c r="Q80" i="1"/>
  <c r="S79" i="1"/>
  <c r="AN79" i="1" s="1"/>
  <c r="S57" i="1"/>
  <c r="AN57" i="1" s="1"/>
  <c r="BH33" i="1"/>
  <c r="BU78" i="1"/>
  <c r="BU80" i="1" s="1"/>
  <c r="AL78" i="1"/>
  <c r="AL73" i="1" s="1"/>
  <c r="AF73" i="1"/>
  <c r="BU73" i="1" s="1"/>
  <c r="AF80" i="1"/>
  <c r="BK79" i="1"/>
  <c r="BK80" i="1" s="1"/>
  <c r="V80" i="1"/>
  <c r="BG79" i="1"/>
  <c r="BG80" i="1" s="1"/>
  <c r="R80" i="1"/>
  <c r="BJ57" i="1"/>
  <c r="BJ58" i="1" s="1"/>
  <c r="U58" i="1"/>
  <c r="Z79" i="1"/>
  <c r="Z57" i="1"/>
  <c r="BO33" i="1"/>
  <c r="BN57" i="1"/>
  <c r="BN58" i="1" s="1"/>
  <c r="Y58" i="1"/>
  <c r="AI40" i="1"/>
  <c r="BP41" i="1"/>
  <c r="BJ79" i="1"/>
  <c r="BJ80" i="1" s="1"/>
  <c r="U80" i="1"/>
  <c r="BT78" i="1"/>
  <c r="BT80" i="1" s="1"/>
  <c r="AE73" i="1"/>
  <c r="BT73" i="1" s="1"/>
  <c r="AE80" i="1"/>
  <c r="W79" i="1"/>
  <c r="W57" i="1"/>
  <c r="BL33" i="1"/>
  <c r="BP31" i="1"/>
  <c r="AA25" i="1"/>
  <c r="BP25" i="1" s="1"/>
  <c r="AA33" i="1"/>
  <c r="AP31" i="1"/>
  <c r="BN79" i="1"/>
  <c r="BN80" i="1" s="1"/>
  <c r="Y80" i="1"/>
  <c r="BB57" i="1"/>
  <c r="BB58" i="1" s="1"/>
  <c r="M58" i="1"/>
  <c r="AM57" i="1"/>
  <c r="O79" i="1"/>
  <c r="O57" i="1"/>
  <c r="BD33" i="1"/>
  <c r="BF57" i="1"/>
  <c r="BF58" i="1" s="1"/>
  <c r="Q58" i="1"/>
  <c r="AO33" i="1"/>
  <c r="AH79" i="1"/>
  <c r="BD79" i="1" l="1"/>
  <c r="BD80" i="1" s="1"/>
  <c r="O80" i="1"/>
  <c r="AA79" i="1"/>
  <c r="AI79" i="1" s="1"/>
  <c r="AA57" i="1"/>
  <c r="BP33" i="1"/>
  <c r="AP33" i="1"/>
  <c r="BL57" i="1"/>
  <c r="BL58" i="1" s="1"/>
  <c r="W58" i="1"/>
  <c r="AO58" i="1" s="1"/>
  <c r="BO79" i="1"/>
  <c r="BO80" i="1" s="1"/>
  <c r="Z80" i="1"/>
  <c r="AM80" i="1"/>
  <c r="BL79" i="1"/>
  <c r="BL80" i="1" s="1"/>
  <c r="W80" i="1"/>
  <c r="AO79" i="1"/>
  <c r="AI33" i="1"/>
  <c r="AO57" i="1"/>
  <c r="BH57" i="1"/>
  <c r="BH58" i="1" s="1"/>
  <c r="S58" i="1"/>
  <c r="AN58" i="1" s="1"/>
  <c r="AM79" i="1"/>
  <c r="AY41" i="1"/>
  <c r="BH79" i="1"/>
  <c r="BH80" i="1" s="1"/>
  <c r="S80" i="1"/>
  <c r="AN80" i="1" s="1"/>
  <c r="BD57" i="1"/>
  <c r="BD58" i="1" s="1"/>
  <c r="O58" i="1"/>
  <c r="AM58" i="1" s="1"/>
  <c r="BO57" i="1"/>
  <c r="BO58" i="1" s="1"/>
  <c r="AI57" i="1"/>
  <c r="Z58" i="1"/>
  <c r="J41" i="1"/>
  <c r="BP79" i="1" l="1"/>
  <c r="BP80" i="1" s="1"/>
  <c r="AA80" i="1"/>
  <c r="BP57" i="1"/>
  <c r="BP58" i="1" s="1"/>
  <c r="AA58" i="1"/>
  <c r="AP58" i="1" s="1"/>
  <c r="AP57" i="1"/>
</calcChain>
</file>

<file path=xl/comments1.xml><?xml version="1.0" encoding="utf-8"?>
<comments xmlns="http://schemas.openxmlformats.org/spreadsheetml/2006/main">
  <authors>
    <author>Vikash</author>
    <author>Vikash Jalan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V1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angkok Polyster PET-1.5 months extra</t>
        </r>
      </text>
    </comment>
    <comment ref="W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Seasonal</t>
        </r>
      </text>
    </comment>
    <comment ref="X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AB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C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Normlaised North America Alphapet, lower run at China on normal turnaround</t>
        </r>
      </text>
    </comment>
    <comment ref="U18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Perforamnce Fibers 3 months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Seaonal effect in EMEA as Ausgust is holiday month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H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U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1 Month of Cepsa Canada</t>
        </r>
      </text>
    </comment>
    <comment ref="V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Cepsa Canada (2months extra production) muted by amonth long unplanned shutdown of EOEG in the USA</t>
        </r>
      </text>
    </comment>
    <comment ref="W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Ageing Catalyst at our EO/EG site</t>
        </r>
      </text>
    </comment>
    <comment ref="X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IVL Spain PTA, IPA and higher volumes at EOEG</t>
        </r>
      </text>
    </comment>
    <comment ref="Z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AA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AB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C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 EOEG with normal turnaround, running full in 3Q17 so far</t>
        </r>
      </text>
    </comment>
    <comment ref="V20" author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Impacted by PTTGC FM - end July to begin Nov 2015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 margins on project delays in Europe and impecting Asia positively too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Back to 2013 levels and also effect of one new cacpaity in India targeting Asia, Middle East and Europe</t>
        </r>
      </text>
    </comment>
    <comment ref="S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gain on lag pricing in Asia on falling prices</t>
        </r>
      </text>
    </comment>
    <comment ref="U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in South Asia targeted Europe &amp; Asia market</t>
        </r>
      </text>
    </comment>
    <comment ref="V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getting absorbed with demand growth + gain on lag pricing in Asia on fallling prices</t>
        </r>
      </text>
    </comment>
    <comment ref="W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Destocking demand due to fallin gprices impacted margins</t>
        </r>
      </text>
    </comment>
    <comment ref="Z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Weaker West PET on seasonality</t>
        </r>
      </text>
    </comment>
    <comment ref="V24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HVA margins improve on falling prices</t>
        </r>
      </text>
    </comment>
    <comment ref="V2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Imapct of amonth long unplanned SD of EOEG site + PTTGC FM</t>
        </r>
      </text>
    </comment>
    <comment ref="W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volume at EO/EG and 20 days planned shutdown at PTA Canada</t>
        </r>
      </text>
    </comment>
    <comment ref="X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due to IPA and EOEG higher volumes, but lower YoY due to change in mix with acquisitions and higher production at EOEG last year</t>
        </r>
      </text>
    </comment>
    <comment ref="U26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Higher on seasonal + outage of Dragon Aromatic PTA in China</t>
        </r>
      </text>
    </comment>
    <comment ref="X2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Z2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margin</t>
        </r>
      </text>
    </comment>
    <comment ref="AC2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adversely impacted by high cost IPA which is a secondary raw material</t>
        </r>
      </text>
    </comment>
    <comment ref="X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</t>
        </r>
      </text>
    </comment>
    <comment ref="Z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Improving performance at acquired IVL Spain and Aromatics Decatur</t>
        </r>
      </text>
    </comment>
    <comment ref="X32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Z3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FX gain</t>
        </r>
      </text>
    </comment>
    <comment ref="V3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absolute lower prices mainly</t>
        </r>
      </text>
    </comment>
    <comment ref="W3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drude oil drive lower revenues</t>
        </r>
      </text>
    </comment>
    <comment ref="X3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3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 and in NA higher merchant PTA supplies</t>
        </r>
      </text>
    </comment>
    <comment ref="V44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X4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4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IPA and EOEG volumes</t>
        </r>
      </text>
    </comment>
    <comment ref="V4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Hight with Cepsa Canada though net lower with a month long unplanned SD at EOEG</t>
        </r>
      </text>
    </comment>
    <comment ref="W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due to ageing catalyst and 20 days planend shutdown at PTA Canada</t>
        </r>
      </text>
    </comment>
    <comment ref="X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(BP Decaur) and IVL Spain impact</t>
        </r>
      </text>
    </comment>
    <comment ref="Z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 rate</t>
        </r>
      </text>
    </comment>
    <comment ref="AB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</t>
        </r>
      </text>
    </comment>
    <comment ref="X4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X4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V50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mainly on EOEG amonth long unplanned SD</t>
        </r>
      </text>
    </comment>
    <comment ref="W50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margins at MEG in NA</t>
        </r>
      </text>
    </comment>
    <comment ref="X50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50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mix impact</t>
        </r>
      </text>
    </comment>
    <comment ref="V51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Improved from lag price impact on falling prices</t>
        </r>
      </text>
    </comment>
    <comment ref="W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 PET on destocking demand on falling prices impacted margins</t>
        </r>
      </text>
    </comment>
    <comment ref="X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</t>
        </r>
      </text>
    </comment>
    <comment ref="Y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</t>
        </r>
      </text>
    </comment>
    <comment ref="X5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AB5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 in West feedstocks</t>
        </r>
      </text>
    </comment>
    <comment ref="X5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X5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 + Micropet India PET volumes for first full quarter</t>
        </r>
      </text>
    </comment>
    <comment ref="W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EO/EG volumes due to ageing catalyst &amp; 20 days planned shutdown at PTA Canada</t>
        </r>
      </text>
    </comment>
    <comment ref="X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volume and EOEG higher voluems post catalyst change and mechanical problem in 1Q16</t>
        </r>
      </text>
    </comment>
    <comment ref="AB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turnarounds</t>
        </r>
      </text>
    </comment>
    <comment ref="V6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Auhust holidays in Europe</t>
        </r>
      </text>
    </comment>
    <comment ref="X6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operating rates due to better demand- restocking partially</t>
        </r>
      </text>
    </comment>
    <comment ref="Y6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 with IVL Spain and higher Op Rates</t>
        </r>
      </text>
    </comment>
    <comment ref="X6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V71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amonth long unplanned SD at EOEG</t>
        </r>
      </text>
    </comment>
    <comment ref="W7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Margins and 20 days planend Shutdown at PTA Canada</t>
        </r>
      </text>
    </comment>
    <comment ref="X7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P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 + restocking demand</t>
        </r>
      </text>
    </comment>
    <comment ref="Q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</t>
        </r>
      </text>
    </comment>
    <comment ref="U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Impact of a new capcaity start up in South Asia</t>
        </r>
      </text>
    </comment>
    <comment ref="V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X7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X7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</commentList>
</comments>
</file>

<file path=xl/sharedStrings.xml><?xml version="1.0" encoding="utf-8"?>
<sst xmlns="http://schemas.openxmlformats.org/spreadsheetml/2006/main" count="106" uniqueCount="55">
  <si>
    <t>Segment Analysis (THB)</t>
  </si>
  <si>
    <t>LTM
2Q17</t>
  </si>
  <si>
    <t>LTM
2Q18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</si>
  <si>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</si>
  <si>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</si>
  <si>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</si>
  <si>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</si>
  <si>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</si>
  <si>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</si>
  <si>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</si>
  <si>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</si>
  <si>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</si>
  <si>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</si>
  <si>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</si>
  <si>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</si>
  <si>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</si>
  <si>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</si>
  <si>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</si>
  <si>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</si>
  <si>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</si>
  <si>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</si>
  <si>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</si>
  <si>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</si>
  <si>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</si>
  <si>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</si>
  <si>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Check</t>
  </si>
  <si>
    <t>Performance by Segments</t>
  </si>
  <si>
    <t>IVL Operating Rate (%)</t>
  </si>
  <si>
    <t>PET</t>
  </si>
  <si>
    <t>Fibers &amp; Yarns</t>
  </si>
  <si>
    <t>West Feedstock</t>
  </si>
  <si>
    <t>Asia PTA</t>
  </si>
  <si>
    <t>IVL Effective Capacity (MMT)</t>
  </si>
  <si>
    <t>IVL Production (MMT)</t>
  </si>
  <si>
    <t>IVL Core EBITDA(THB/t)</t>
  </si>
  <si>
    <t>IVL Core EBITDA (M THB)</t>
  </si>
  <si>
    <t>Holding</t>
  </si>
  <si>
    <t>IVL Net Revenue (M THB)</t>
  </si>
  <si>
    <t>Intercompany</t>
  </si>
  <si>
    <t>*Note: Net Revenue by Factory location basis</t>
  </si>
  <si>
    <t>Performance by Portfolio</t>
  </si>
  <si>
    <t>High Value Add (HVA)</t>
  </si>
  <si>
    <t>Special Position (West Necessities)</t>
  </si>
  <si>
    <t>Cyclical (East Necessities)</t>
  </si>
  <si>
    <t>Performance by Regions</t>
  </si>
  <si>
    <t>America</t>
  </si>
  <si>
    <t>Europe, Middle East &amp; Africa (EMEA)</t>
  </si>
  <si>
    <t>Asia</t>
  </si>
  <si>
    <t>*IVL Net Revenue (M THB)</t>
  </si>
  <si>
    <t>Revenues by major country/region on the basis of deliveries to customers</t>
  </si>
  <si>
    <t>Thailand</t>
  </si>
  <si>
    <t>Rest of Asia</t>
  </si>
  <si>
    <t>North America</t>
  </si>
  <si>
    <t>Europe</t>
  </si>
  <si>
    <t>Rest of the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</si>
</sst>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#%;[Red]\(#,###\)%"/>
    <numFmt numFmtId="165" formatCode="_(* #,##0.0_);_(* \(#,##0.0\);_(* &quot;-&quot;??_);_(@_)"/>
    <numFmt numFmtId="166" formatCode="_(* #,##0_);_(* \(#,##0\);_(* &quot;-&quot;??_);_(@_)"/>
    <numFmt numFmtId="167" formatCode="#,##0.0000_);[Red]\(#,##0.0000\)"/>
    <numFmt numFmtId="168" formatCode="0_);[Red]\(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color theme="0" tint="-0.14999847407452621"/>
      <name val="Times New Roman"/>
      <family val="1"/>
    </font>
    <font>
      <sz val="11"/>
      <name val="Times New Roman"/>
      <family val="1"/>
    </font>
    <font>
      <b/>
      <sz val="10"/>
      <color theme="1" tint="0.34998626667073579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  <charset val="222"/>
    </font>
    <font>
      <b/>
      <sz val="8"/>
      <color indexed="8"/>
      <name val="Arial"/>
      <family val="2"/>
      <charset val="222"/>
    </font>
    <font>
      <b/>
      <sz val="8"/>
      <color indexed="8"/>
      <name val="Arial"/>
      <family val="2"/>
    </font>
    <font>
      <sz val="8"/>
      <color indexed="8"/>
      <name val="Arial"/>
      <family val="2"/>
      <charset val="222"/>
    </font>
    <font>
      <sz val="8"/>
      <color indexed="12"/>
      <name val="Arial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3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0" fontId="14" fillId="0" borderId="0" applyNumberFormat="0" applyFill="0" applyBorder="0" applyProtection="0">
      <alignment horizontal="center"/>
    </xf>
    <xf numFmtId="4" fontId="16" fillId="0" borderId="0" applyFill="0" applyBorder="0" applyAlignment="0" applyProtection="0"/>
    <xf numFmtId="4" fontId="17" fillId="0" borderId="0" applyFill="0" applyBorder="0" applyAlignment="0" applyProtection="0"/>
  </cellStyleXfs>
  <cellXfs count="133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2" xfId="0" applyFont="1" applyFill="1" applyBorder="1" applyAlignment="1"/>
    <xf numFmtId="0" fontId="3" fillId="2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0" borderId="0" xfId="0" applyFont="1"/>
    <xf numFmtId="0" fontId="3" fillId="7" borderId="7" xfId="0" applyFont="1" applyFill="1" applyBorder="1"/>
    <xf numFmtId="38" fontId="5" fillId="7" borderId="0" xfId="0" applyNumberFormat="1" applyFont="1" applyFill="1" applyBorder="1"/>
    <xf numFmtId="38" fontId="5" fillId="7" borderId="8" xfId="0" applyNumberFormat="1" applyFont="1" applyFill="1" applyBorder="1"/>
    <xf numFmtId="38" fontId="5" fillId="7" borderId="9" xfId="0" applyNumberFormat="1" applyFont="1" applyFill="1" applyBorder="1"/>
    <xf numFmtId="38" fontId="5" fillId="3" borderId="10" xfId="0" applyNumberFormat="1" applyFont="1" applyFill="1" applyBorder="1"/>
    <xf numFmtId="38" fontId="5" fillId="4" borderId="7" xfId="0" applyNumberFormat="1" applyFont="1" applyFill="1" applyBorder="1"/>
    <xf numFmtId="38" fontId="5" fillId="7" borderId="11" xfId="0" applyNumberFormat="1" applyFont="1" applyFill="1" applyBorder="1"/>
    <xf numFmtId="0" fontId="5" fillId="2" borderId="0" xfId="0" applyFont="1" applyFill="1"/>
    <xf numFmtId="43" fontId="2" fillId="2" borderId="7" xfId="1" applyFont="1" applyFill="1" applyBorder="1"/>
    <xf numFmtId="9" fontId="5" fillId="2" borderId="0" xfId="2" applyFont="1" applyFill="1" applyBorder="1"/>
    <xf numFmtId="9" fontId="5" fillId="2" borderId="11" xfId="2" applyFont="1" applyFill="1" applyBorder="1"/>
    <xf numFmtId="9" fontId="5" fillId="3" borderId="7" xfId="2" applyFont="1" applyFill="1" applyBorder="1"/>
    <xf numFmtId="9" fontId="5" fillId="4" borderId="7" xfId="2" applyFont="1" applyFill="1" applyBorder="1"/>
    <xf numFmtId="43" fontId="5" fillId="2" borderId="0" xfId="1" applyFont="1" applyFill="1"/>
    <xf numFmtId="43" fontId="5" fillId="2" borderId="7" xfId="1" applyFont="1" applyFill="1" applyBorder="1"/>
    <xf numFmtId="43" fontId="5" fillId="2" borderId="0" xfId="2" applyNumberFormat="1" applyFont="1" applyFill="1" applyBorder="1"/>
    <xf numFmtId="43" fontId="5" fillId="2" borderId="0" xfId="1" applyNumberFormat="1" applyFont="1" applyFill="1"/>
    <xf numFmtId="164" fontId="5" fillId="2" borderId="0" xfId="2" applyNumberFormat="1" applyFont="1" applyFill="1" applyBorder="1"/>
    <xf numFmtId="164" fontId="5" fillId="2" borderId="11" xfId="2" applyNumberFormat="1" applyFont="1" applyFill="1" applyBorder="1"/>
    <xf numFmtId="43" fontId="5" fillId="2" borderId="0" xfId="1" applyFont="1" applyFill="1" applyBorder="1"/>
    <xf numFmtId="43" fontId="5" fillId="2" borderId="11" xfId="1" applyFont="1" applyFill="1" applyBorder="1"/>
    <xf numFmtId="43" fontId="5" fillId="3" borderId="7" xfId="1" applyFont="1" applyFill="1" applyBorder="1"/>
    <xf numFmtId="43" fontId="5" fillId="4" borderId="7" xfId="1" applyFont="1" applyFill="1" applyBorder="1"/>
    <xf numFmtId="40" fontId="5" fillId="2" borderId="0" xfId="0" applyNumberFormat="1" applyFont="1" applyFill="1" applyBorder="1"/>
    <xf numFmtId="40" fontId="5" fillId="2" borderId="11" xfId="0" applyNumberFormat="1" applyFont="1" applyFill="1" applyBorder="1"/>
    <xf numFmtId="40" fontId="5" fillId="3" borderId="7" xfId="0" applyNumberFormat="1" applyFont="1" applyFill="1" applyBorder="1"/>
    <xf numFmtId="40" fontId="5" fillId="4" borderId="7" xfId="0" applyNumberFormat="1" applyFont="1" applyFill="1" applyBorder="1"/>
    <xf numFmtId="40" fontId="5" fillId="2" borderId="0" xfId="1" applyNumberFormat="1" applyFont="1" applyFill="1" applyBorder="1"/>
    <xf numFmtId="43" fontId="6" fillId="2" borderId="0" xfId="1" applyFont="1" applyFill="1" applyBorder="1"/>
    <xf numFmtId="43" fontId="6" fillId="2" borderId="11" xfId="1" applyFont="1" applyFill="1" applyBorder="1"/>
    <xf numFmtId="43" fontId="6" fillId="3" borderId="7" xfId="1" applyFont="1" applyFill="1" applyBorder="1"/>
    <xf numFmtId="43" fontId="6" fillId="2" borderId="0" xfId="1" applyNumberFormat="1" applyFont="1" applyFill="1" applyBorder="1"/>
    <xf numFmtId="165" fontId="6" fillId="2" borderId="0" xfId="1" applyNumberFormat="1" applyFont="1" applyFill="1" applyBorder="1"/>
    <xf numFmtId="165" fontId="6" fillId="4" borderId="7" xfId="1" applyNumberFormat="1" applyFont="1" applyFill="1" applyBorder="1"/>
    <xf numFmtId="43" fontId="6" fillId="2" borderId="0" xfId="1" applyFont="1" applyFill="1"/>
    <xf numFmtId="43" fontId="6" fillId="4" borderId="7" xfId="1" applyFont="1" applyFill="1" applyBorder="1"/>
    <xf numFmtId="9" fontId="6" fillId="2" borderId="0" xfId="1" applyNumberFormat="1" applyFont="1" applyFill="1" applyBorder="1"/>
    <xf numFmtId="40" fontId="5" fillId="2" borderId="0" xfId="0" applyNumberFormat="1" applyFont="1" applyFill="1"/>
    <xf numFmtId="40" fontId="5" fillId="2" borderId="11" xfId="1" applyNumberFormat="1" applyFont="1" applyFill="1" applyBorder="1"/>
    <xf numFmtId="40" fontId="5" fillId="3" borderId="7" xfId="1" applyNumberFormat="1" applyFont="1" applyFill="1" applyBorder="1"/>
    <xf numFmtId="40" fontId="5" fillId="4" borderId="7" xfId="1" applyNumberFormat="1" applyFont="1" applyFill="1" applyBorder="1"/>
    <xf numFmtId="43" fontId="7" fillId="2" borderId="7" xfId="1" applyFont="1" applyFill="1" applyBorder="1"/>
    <xf numFmtId="43" fontId="7" fillId="2" borderId="0" xfId="1" applyFont="1" applyFill="1" applyBorder="1"/>
    <xf numFmtId="43" fontId="7" fillId="2" borderId="0" xfId="1" applyFont="1" applyFill="1"/>
    <xf numFmtId="38" fontId="5" fillId="2" borderId="0" xfId="0" applyNumberFormat="1" applyFont="1" applyFill="1" applyBorder="1"/>
    <xf numFmtId="166" fontId="5" fillId="2" borderId="0" xfId="1" applyNumberFormat="1" applyFont="1" applyFill="1" applyBorder="1"/>
    <xf numFmtId="166" fontId="5" fillId="2" borderId="11" xfId="1" applyNumberFormat="1" applyFont="1" applyFill="1" applyBorder="1"/>
    <xf numFmtId="166" fontId="5" fillId="3" borderId="7" xfId="1" applyNumberFormat="1" applyFont="1" applyFill="1" applyBorder="1"/>
    <xf numFmtId="166" fontId="5" fillId="4" borderId="7" xfId="1" applyNumberFormat="1" applyFont="1" applyFill="1" applyBorder="1"/>
    <xf numFmtId="0" fontId="7" fillId="2" borderId="7" xfId="0" applyFont="1" applyFill="1" applyBorder="1"/>
    <xf numFmtId="38" fontId="7" fillId="2" borderId="0" xfId="0" applyNumberFormat="1" applyFont="1" applyFill="1" applyBorder="1"/>
    <xf numFmtId="166" fontId="7" fillId="2" borderId="0" xfId="1" applyNumberFormat="1" applyFont="1" applyFill="1" applyBorder="1"/>
    <xf numFmtId="166" fontId="7" fillId="2" borderId="11" xfId="1" applyNumberFormat="1" applyFont="1" applyFill="1" applyBorder="1"/>
    <xf numFmtId="166" fontId="7" fillId="3" borderId="7" xfId="1" applyNumberFormat="1" applyFont="1" applyFill="1" applyBorder="1"/>
    <xf numFmtId="167" fontId="7" fillId="2" borderId="0" xfId="0" applyNumberFormat="1" applyFont="1" applyFill="1" applyBorder="1"/>
    <xf numFmtId="38" fontId="7" fillId="4" borderId="7" xfId="0" applyNumberFormat="1" applyFont="1" applyFill="1" applyBorder="1"/>
    <xf numFmtId="9" fontId="7" fillId="2" borderId="0" xfId="2" applyFont="1" applyFill="1" applyBorder="1"/>
    <xf numFmtId="9" fontId="7" fillId="2" borderId="11" xfId="2" applyFont="1" applyFill="1" applyBorder="1"/>
    <xf numFmtId="0" fontId="7" fillId="2" borderId="0" xfId="0" applyFont="1" applyFill="1"/>
    <xf numFmtId="38" fontId="5" fillId="2" borderId="11" xfId="0" applyNumberFormat="1" applyFont="1" applyFill="1" applyBorder="1"/>
    <xf numFmtId="38" fontId="5" fillId="3" borderId="7" xfId="0" applyNumberFormat="1" applyFont="1" applyFill="1" applyBorder="1"/>
    <xf numFmtId="166" fontId="5" fillId="2" borderId="0" xfId="0" applyNumberFormat="1" applyFont="1" applyFill="1"/>
    <xf numFmtId="166" fontId="5" fillId="2" borderId="0" xfId="1" applyNumberFormat="1" applyFont="1" applyFill="1"/>
    <xf numFmtId="43" fontId="5" fillId="2" borderId="0" xfId="0" applyNumberFormat="1" applyFont="1" applyFill="1"/>
    <xf numFmtId="168" fontId="5" fillId="2" borderId="0" xfId="0" applyNumberFormat="1" applyFont="1" applyFill="1" applyBorder="1"/>
    <xf numFmtId="168" fontId="5" fillId="2" borderId="11" xfId="0" applyNumberFormat="1" applyFont="1" applyFill="1" applyBorder="1"/>
    <xf numFmtId="168" fontId="5" fillId="3" borderId="7" xfId="0" applyNumberFormat="1" applyFont="1" applyFill="1" applyBorder="1"/>
    <xf numFmtId="164" fontId="5" fillId="4" borderId="7" xfId="2" applyNumberFormat="1" applyFont="1" applyFill="1" applyBorder="1"/>
    <xf numFmtId="168" fontId="5" fillId="2" borderId="0" xfId="2" applyNumberFormat="1" applyFont="1" applyFill="1" applyBorder="1"/>
    <xf numFmtId="168" fontId="5" fillId="2" borderId="0" xfId="0" applyNumberFormat="1" applyFont="1" applyFill="1"/>
    <xf numFmtId="166" fontId="6" fillId="2" borderId="11" xfId="1" applyNumberFormat="1" applyFont="1" applyFill="1" applyBorder="1"/>
    <xf numFmtId="166" fontId="6" fillId="3" borderId="7" xfId="1" applyNumberFormat="1" applyFont="1" applyFill="1" applyBorder="1"/>
    <xf numFmtId="166" fontId="6" fillId="4" borderId="0" xfId="1" applyNumberFormat="1" applyFont="1" applyFill="1" applyBorder="1"/>
    <xf numFmtId="165" fontId="5" fillId="2" borderId="0" xfId="1" applyNumberFormat="1" applyFont="1" applyFill="1"/>
    <xf numFmtId="168" fontId="5" fillId="2" borderId="0" xfId="1" applyNumberFormat="1" applyFont="1" applyFill="1"/>
    <xf numFmtId="166" fontId="6" fillId="4" borderId="7" xfId="1" applyNumberFormat="1" applyFont="1" applyFill="1" applyBorder="1"/>
    <xf numFmtId="0" fontId="5" fillId="7" borderId="0" xfId="0" applyFont="1" applyFill="1"/>
    <xf numFmtId="43" fontId="5" fillId="2" borderId="0" xfId="1" applyNumberFormat="1" applyFont="1" applyFill="1" applyBorder="1"/>
    <xf numFmtId="43" fontId="5" fillId="4" borderId="7" xfId="1" applyNumberFormat="1" applyFont="1" applyFill="1" applyBorder="1"/>
    <xf numFmtId="165" fontId="5" fillId="2" borderId="0" xfId="1" applyNumberFormat="1" applyFont="1" applyFill="1" applyBorder="1"/>
    <xf numFmtId="165" fontId="5" fillId="2" borderId="11" xfId="1" applyNumberFormat="1" applyFont="1" applyFill="1" applyBorder="1"/>
    <xf numFmtId="165" fontId="5" fillId="3" borderId="7" xfId="1" applyNumberFormat="1" applyFont="1" applyFill="1" applyBorder="1"/>
    <xf numFmtId="43" fontId="6" fillId="2" borderId="7" xfId="1" applyFont="1" applyFill="1" applyBorder="1"/>
    <xf numFmtId="9" fontId="6" fillId="2" borderId="0" xfId="2" applyFont="1" applyFill="1" applyBorder="1"/>
    <xf numFmtId="38" fontId="7" fillId="2" borderId="11" xfId="0" applyNumberFormat="1" applyFont="1" applyFill="1" applyBorder="1"/>
    <xf numFmtId="38" fontId="7" fillId="3" borderId="7" xfId="0" applyNumberFormat="1" applyFont="1" applyFill="1" applyBorder="1"/>
    <xf numFmtId="9" fontId="7" fillId="4" borderId="7" xfId="1" applyNumberFormat="1" applyFont="1" applyFill="1" applyBorder="1"/>
    <xf numFmtId="9" fontId="7" fillId="2" borderId="0" xfId="1" applyNumberFormat="1" applyFont="1" applyFill="1" applyBorder="1"/>
    <xf numFmtId="166" fontId="6" fillId="2" borderId="0" xfId="1" applyNumberFormat="1" applyFont="1" applyFill="1" applyBorder="1"/>
    <xf numFmtId="166" fontId="6" fillId="2" borderId="0" xfId="2" applyNumberFormat="1" applyFont="1" applyFill="1" applyBorder="1"/>
    <xf numFmtId="43" fontId="6" fillId="4" borderId="0" xfId="1" applyFont="1" applyFill="1" applyBorder="1"/>
    <xf numFmtId="38" fontId="5" fillId="2" borderId="0" xfId="0" applyNumberFormat="1" applyFont="1" applyFill="1"/>
    <xf numFmtId="166" fontId="7" fillId="2" borderId="7" xfId="1" applyNumberFormat="1" applyFont="1" applyFill="1" applyBorder="1"/>
    <xf numFmtId="166" fontId="6" fillId="2" borderId="0" xfId="1" applyNumberFormat="1" applyFont="1" applyFill="1"/>
    <xf numFmtId="166" fontId="7" fillId="2" borderId="0" xfId="1" applyNumberFormat="1" applyFont="1" applyFill="1"/>
    <xf numFmtId="0" fontId="2" fillId="2" borderId="7" xfId="0" applyFont="1" applyFill="1" applyBorder="1"/>
    <xf numFmtId="166" fontId="6" fillId="2" borderId="0" xfId="0" applyNumberFormat="1" applyFont="1" applyFill="1" applyBorder="1"/>
    <xf numFmtId="166" fontId="6" fillId="4" borderId="7" xfId="0" applyNumberFormat="1" applyFont="1" applyFill="1" applyBorder="1"/>
    <xf numFmtId="38" fontId="5" fillId="4" borderId="0" xfId="0" applyNumberFormat="1" applyFont="1" applyFill="1" applyBorder="1"/>
    <xf numFmtId="164" fontId="6" fillId="2" borderId="0" xfId="2" applyNumberFormat="1" applyFont="1" applyFill="1" applyBorder="1"/>
    <xf numFmtId="164" fontId="6" fillId="2" borderId="11" xfId="2" applyNumberFormat="1" applyFont="1" applyFill="1" applyBorder="1"/>
    <xf numFmtId="9" fontId="6" fillId="2" borderId="11" xfId="2" applyFont="1" applyFill="1" applyBorder="1"/>
    <xf numFmtId="0" fontId="5" fillId="2" borderId="0" xfId="0" applyFont="1" applyFill="1" applyBorder="1"/>
    <xf numFmtId="0" fontId="8" fillId="2" borderId="0" xfId="0" applyFont="1" applyFill="1"/>
    <xf numFmtId="0" fontId="8" fillId="2" borderId="0" xfId="0" applyFont="1" applyFill="1" applyBorder="1"/>
    <xf numFmtId="0" fontId="9" fillId="2" borderId="0" xfId="0" applyFont="1" applyFill="1"/>
    <xf numFmtId="0" fontId="5" fillId="3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5" fillId="4" borderId="0" xfId="0" applyFont="1" applyFill="1"/>
    <xf numFmtId="0" fontId="9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43" fontId="5" fillId="0" borderId="0" xfId="1" applyFont="1"/>
    <xf numFmtId="0" fontId="5" fillId="0" borderId="0" xfId="0" applyFont="1" applyBorder="1"/>
    <xf numFmtId="43" fontId="4" fillId="6" borderId="4" xfId="1" applyFont="1" applyFill="1" applyBorder="1" applyAlignment="1">
      <alignment horizontal="center"/>
    </xf>
    <xf numFmtId="9" fontId="5" fillId="3" borderId="10" xfId="2" applyFont="1" applyFill="1" applyBorder="1"/>
    <xf numFmtId="9" fontId="6" fillId="3" borderId="7" xfId="2" applyFont="1" applyFill="1" applyBorder="1"/>
    <xf numFmtId="9" fontId="7" fillId="3" borderId="7" xfId="2" applyFont="1" applyFill="1" applyBorder="1"/>
  </cellXfs>
  <cellStyles count="15">
    <cellStyle name="Comma" xfId="1" builtinId="3"/>
    <cellStyle name="Comma 2" xfId="3"/>
    <cellStyle name="Comma 2 12" xfId="4"/>
    <cellStyle name="Comma 3" xfId="5"/>
    <cellStyle name="Normal" xfId="0" builtinId="0"/>
    <cellStyle name="Normal 10_Alpha_Financial Reporting Package IRP - Jun'10_v3" xfId="6"/>
    <cellStyle name="Normal 3" xfId="7"/>
    <cellStyle name="Percent" xfId="2" builtinId="5"/>
    <cellStyle name="Percent 11" xfId="8"/>
    <cellStyle name="Percent 2" xfId="9"/>
    <cellStyle name="Style 22" xfId="10"/>
    <cellStyle name="Style 24" xfId="11"/>
    <cellStyle name="Style 24 2" xfId="12"/>
    <cellStyle name="Style 26 2" xfId="13"/>
    <cellStyle name="Style 27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895349</xdr:colOff>
      <xdr:row>1</xdr:row>
      <xdr:rowOff>42262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19050"/>
          <a:ext cx="847724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L%20Historical%20Information_Yr'10%20to%202Q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5/IVL_Projections%204Q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5/Factsheet/IVL_Projections%203Q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Vikash/Current%20folder/IVL%20forecast%20&amp;%20estimates/MD&amp;A%201Q16/IVL_Projections%201Q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6/IVL_Projections%202Q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7/IVL_Projections%201Q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6/IVL_Projections%203Q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6/IVL_Projections%204Q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7/IVL_Projections%204Q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8/IVL_Projections%202Q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7/IVL_Projections%202Q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7/IVL_Projections%203Q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8/IVL_Projections%201Q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5/IVL_Projections%202Q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IVL Industry Margins"/>
      <sheetName val="Industry Demand Supply"/>
      <sheetName val="History of IVL M&amp;A since 2008"/>
      <sheetName val="Installed Capacities"/>
      <sheetName val="IVL Debts &amp; Glossary of terms"/>
      <sheetName val="IVL Shareholding Structure "/>
      <sheetName val="Logo"/>
    </sheetNames>
    <sheetDataSet>
      <sheetData sheetId="0">
        <row r="1">
          <cell r="A1" t="str">
            <v>6th Aug 2018</v>
          </cell>
        </row>
        <row r="2">
          <cell r="AI2" t="str">
            <v>1H16</v>
          </cell>
          <cell r="AJ2" t="str">
            <v>2H16</v>
          </cell>
          <cell r="AK2" t="str">
            <v>1H17</v>
          </cell>
          <cell r="AL2" t="str">
            <v>2H17</v>
          </cell>
          <cell r="AM2" t="str">
            <v>1H18</v>
          </cell>
        </row>
        <row r="5">
          <cell r="J5">
            <v>10.380801593413699</v>
          </cell>
          <cell r="AF5">
            <v>2.6840030447979952</v>
          </cell>
        </row>
        <row r="6">
          <cell r="J6">
            <v>9.1032677084520284</v>
          </cell>
          <cell r="AF6">
            <v>2.3056040084511196</v>
          </cell>
        </row>
        <row r="12">
          <cell r="J12">
            <v>286332.272</v>
          </cell>
        </row>
        <row r="15">
          <cell r="J15">
            <v>34077.45016858937</v>
          </cell>
          <cell r="K15">
            <v>30682.200546241766</v>
          </cell>
          <cell r="L15">
            <v>40891.486638318282</v>
          </cell>
          <cell r="AH15">
            <v>12394.367090379281</v>
          </cell>
        </row>
      </sheetData>
      <sheetData sheetId="1">
        <row r="4">
          <cell r="H4">
            <v>8.7759999999999998</v>
          </cell>
        </row>
        <row r="5">
          <cell r="I5">
            <v>10.178894686942215</v>
          </cell>
          <cell r="K5">
            <v>10.410319164225186</v>
          </cell>
          <cell r="L5">
            <v>10.715809863838821</v>
          </cell>
          <cell r="AB5">
            <v>2.6458982384229173</v>
          </cell>
          <cell r="AC5">
            <v>2.5281743660283835</v>
          </cell>
          <cell r="AD5">
            <v>2.5673803761454876</v>
          </cell>
          <cell r="AE5">
            <v>2.6012438064418326</v>
          </cell>
          <cell r="AG5">
            <v>2.659591722756026</v>
          </cell>
          <cell r="AH5">
            <v>2.770971289842965</v>
          </cell>
        </row>
      </sheetData>
      <sheetData sheetId="2"/>
      <sheetData sheetId="3">
        <row r="4">
          <cell r="AH4">
            <v>0.83964237245323403</v>
          </cell>
        </row>
      </sheetData>
      <sheetData sheetId="4">
        <row r="16">
          <cell r="BW16">
            <v>10.594492988020395</v>
          </cell>
        </row>
        <row r="32">
          <cell r="F32">
            <v>18.826593446450609</v>
          </cell>
          <cell r="G32">
            <v>24.605849908370335</v>
          </cell>
          <cell r="H32">
            <v>41.925121243969556</v>
          </cell>
          <cell r="I32">
            <v>17.661825584765726</v>
          </cell>
          <cell r="L32">
            <v>8.0163412896318782</v>
          </cell>
          <cell r="M32">
            <v>3.5813448105126962</v>
          </cell>
          <cell r="N32">
            <v>10.465789968728032</v>
          </cell>
          <cell r="P32">
            <v>4.0771033865600863</v>
          </cell>
          <cell r="Q32">
            <v>2.660665623501977</v>
          </cell>
          <cell r="R32">
            <v>6.3784171641595115</v>
          </cell>
          <cell r="T32">
            <v>4.0637965191204071</v>
          </cell>
          <cell r="U32">
            <v>7.8925033233522566</v>
          </cell>
          <cell r="V32">
            <v>6.3039849896076818</v>
          </cell>
          <cell r="X32">
            <v>7.8765449993609948</v>
          </cell>
          <cell r="Y32">
            <v>10.724984009698243</v>
          </cell>
          <cell r="Z32">
            <v>15.262073525593031</v>
          </cell>
          <cell r="AB32">
            <v>5.9685760702847839</v>
          </cell>
        </row>
      </sheetData>
      <sheetData sheetId="5"/>
      <sheetData sheetId="6"/>
      <sheetData sheetId="7"/>
      <sheetData sheetId="8">
        <row r="39">
          <cell r="H39">
            <v>10470.313663308316</v>
          </cell>
        </row>
      </sheetData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Financials"/>
      <sheetName val="EBITDA bridge"/>
      <sheetName val="HVA INfo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Restated"/>
      <sheetName val="Conso USD (2)"/>
      <sheetName val="Conso USD"/>
      <sheetName val="Conso THB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>
        <row r="2">
          <cell r="X2">
            <v>31.087</v>
          </cell>
        </row>
        <row r="276">
          <cell r="AL276">
            <v>861798.96501217899</v>
          </cell>
          <cell r="AM276">
            <v>3413576.32124794</v>
          </cell>
        </row>
        <row r="300">
          <cell r="AL300">
            <v>338067.66734830121</v>
          </cell>
          <cell r="AM300">
            <v>1314935.6728557539</v>
          </cell>
        </row>
        <row r="303">
          <cell r="AL303">
            <v>268982.66999999993</v>
          </cell>
          <cell r="AM303">
            <v>1137402.2999999998</v>
          </cell>
        </row>
        <row r="313">
          <cell r="AL313">
            <v>311912.96412008896</v>
          </cell>
          <cell r="AM313">
            <v>1157682.9811599548</v>
          </cell>
        </row>
        <row r="316">
          <cell r="AL316">
            <v>751662.16854391026</v>
          </cell>
          <cell r="AM316">
            <v>2975256.3935631001</v>
          </cell>
          <cell r="CJ316">
            <v>655072.67427036841</v>
          </cell>
          <cell r="CK316">
            <v>2621164.8173499056</v>
          </cell>
        </row>
        <row r="317">
          <cell r="AL317">
            <v>468092.49454377568</v>
          </cell>
          <cell r="AM317">
            <v>1902449.2092872588</v>
          </cell>
        </row>
        <row r="318">
          <cell r="AL318">
            <v>561007.6033928832</v>
          </cell>
          <cell r="AM318">
            <v>2145891.6724132891</v>
          </cell>
        </row>
        <row r="319">
          <cell r="CJ319">
            <v>759267.66785369278</v>
          </cell>
          <cell r="CK319">
            <v>2939371.0713615427</v>
          </cell>
        </row>
        <row r="321">
          <cell r="AL321">
            <v>1780762.266480569</v>
          </cell>
          <cell r="AM321">
            <v>7023597.2752636494</v>
          </cell>
          <cell r="BK321">
            <v>366421.92435650784</v>
          </cell>
          <cell r="BL321">
            <v>1463061.3865522</v>
          </cell>
        </row>
        <row r="573">
          <cell r="AM573">
            <v>77231.943380552373</v>
          </cell>
          <cell r="CK573">
            <v>60864.993666232069</v>
          </cell>
        </row>
        <row r="574">
          <cell r="AM574">
            <v>71062.384095717498</v>
          </cell>
        </row>
        <row r="575">
          <cell r="AM575">
            <v>86403.662947603021</v>
          </cell>
        </row>
        <row r="576">
          <cell r="CK576">
            <v>94280.636475869251</v>
          </cell>
        </row>
        <row r="577">
          <cell r="BL577">
            <v>79552.360281771587</v>
          </cell>
        </row>
      </sheetData>
      <sheetData sheetId="4"/>
      <sheetData sheetId="5"/>
      <sheetData sheetId="6">
        <row r="16">
          <cell r="AL16">
            <v>71.16572795287658</v>
          </cell>
        </row>
      </sheetData>
      <sheetData sheetId="7"/>
      <sheetData sheetId="8"/>
      <sheetData sheetId="9">
        <row r="15">
          <cell r="AC15">
            <v>12997.451336197175</v>
          </cell>
        </row>
      </sheetData>
      <sheetData sheetId="10"/>
      <sheetData sheetId="11"/>
      <sheetData sheetId="12">
        <row r="3">
          <cell r="W3">
            <v>7023.597275263648</v>
          </cell>
        </row>
      </sheetData>
      <sheetData sheetId="13"/>
      <sheetData sheetId="14"/>
      <sheetData sheetId="15">
        <row r="21">
          <cell r="B21">
            <v>6.7871282598298069E-2</v>
          </cell>
        </row>
      </sheetData>
      <sheetData sheetId="16"/>
      <sheetData sheetId="17"/>
      <sheetData sheetId="18">
        <row r="1">
          <cell r="G1">
            <v>34.286106172839489</v>
          </cell>
        </row>
      </sheetData>
      <sheetData sheetId="19">
        <row r="10">
          <cell r="B10">
            <v>57478.802695463004</v>
          </cell>
        </row>
      </sheetData>
      <sheetData sheetId="20">
        <row r="14">
          <cell r="G14">
            <v>-50494.95653706789</v>
          </cell>
        </row>
      </sheetData>
      <sheetData sheetId="21">
        <row r="6">
          <cell r="B6">
            <v>1052752.5808219179</v>
          </cell>
        </row>
      </sheetData>
      <sheetData sheetId="22">
        <row r="7">
          <cell r="B7">
            <v>376022.904109589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B7">
            <v>732751.01369863015</v>
          </cell>
        </row>
      </sheetData>
      <sheetData sheetId="31"/>
      <sheetData sheetId="3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EBITDA bridge"/>
      <sheetName val="HVA INfo"/>
      <sheetName val="MDA table"/>
      <sheetName val="Sheet2"/>
      <sheetName val="Analysis of Core EPS"/>
      <sheetName val="EBITDA table (VJ)"/>
      <sheetName val="Sheet1"/>
      <sheetName val="Financials"/>
      <sheetName val="Exch rates"/>
      <sheetName val="Conso_table"/>
      <sheetName val="Restated"/>
      <sheetName val="Conso THB"/>
      <sheetName val="Conso USD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 refreshError="1"/>
      <sheetData sheetId="1" refreshError="1"/>
      <sheetData sheetId="2" refreshError="1"/>
      <sheetData sheetId="3" refreshError="1">
        <row r="2">
          <cell r="AK2">
            <v>33.756192817679548</v>
          </cell>
        </row>
        <row r="272">
          <cell r="AK272">
            <v>875624.51937526779</v>
          </cell>
        </row>
        <row r="296">
          <cell r="AK296">
            <v>331666.50375002093</v>
          </cell>
        </row>
        <row r="299">
          <cell r="AK299">
            <v>267060.76</v>
          </cell>
        </row>
        <row r="309">
          <cell r="AK309">
            <v>327177.07949471008</v>
          </cell>
        </row>
        <row r="312">
          <cell r="AK312">
            <v>746111.96732308995</v>
          </cell>
          <cell r="CM312">
            <v>654535.25820164243</v>
          </cell>
        </row>
        <row r="313">
          <cell r="AK313">
            <v>464658.59563908476</v>
          </cell>
        </row>
        <row r="314">
          <cell r="AK314">
            <v>590758.29965782398</v>
          </cell>
        </row>
        <row r="315">
          <cell r="CM315">
            <v>786911.78023010073</v>
          </cell>
        </row>
        <row r="317">
          <cell r="AK317">
            <v>1801528.8626199989</v>
          </cell>
          <cell r="BL317">
            <v>360081.82418825547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EBITDA bridge"/>
      <sheetName val="Financials"/>
      <sheetName val="HVA INfo"/>
      <sheetName val="Analysis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 refreshError="1"/>
      <sheetData sheetId="1" refreshError="1"/>
      <sheetData sheetId="2" refreshError="1"/>
      <sheetData sheetId="3" refreshError="1">
        <row r="3">
          <cell r="AN3">
            <v>35.646999999999998</v>
          </cell>
        </row>
        <row r="299">
          <cell r="AN299">
            <v>903347.96000033338</v>
          </cell>
        </row>
        <row r="323">
          <cell r="AN323">
            <v>342339.04000454285</v>
          </cell>
        </row>
        <row r="326">
          <cell r="AN326">
            <v>282255.61</v>
          </cell>
        </row>
        <row r="341">
          <cell r="AN341">
            <v>236828.30999711098</v>
          </cell>
        </row>
        <row r="344">
          <cell r="AN344">
            <v>798641.36368033325</v>
          </cell>
          <cell r="CR344">
            <v>690776.85589736141</v>
          </cell>
        </row>
        <row r="345">
          <cell r="AN345">
            <v>492008.40939647384</v>
          </cell>
        </row>
        <row r="346">
          <cell r="AN346">
            <v>474121.14692518004</v>
          </cell>
        </row>
        <row r="347">
          <cell r="CR347">
            <v>726351.30915693752</v>
          </cell>
        </row>
        <row r="349">
          <cell r="AN349">
            <v>1764770.9200019871</v>
          </cell>
          <cell r="BP349">
            <v>347642.75494768849</v>
          </cell>
        </row>
        <row r="574">
          <cell r="AN574">
            <v>166.02479302521954</v>
          </cell>
        </row>
        <row r="631">
          <cell r="AN631">
            <v>19025.600223250574</v>
          </cell>
        </row>
        <row r="632">
          <cell r="AN632">
            <v>17225.961758595484</v>
          </cell>
        </row>
        <row r="633">
          <cell r="AN633">
            <v>20912.669848732941</v>
          </cell>
        </row>
        <row r="635">
          <cell r="AN635">
            <v>57164.231830578989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B10">
            <v>57164.233</v>
          </cell>
        </row>
        <row r="127">
          <cell r="B127">
            <v>3664.5732213088299</v>
          </cell>
        </row>
        <row r="128">
          <cell r="B128">
            <v>4002.7458909045199</v>
          </cell>
        </row>
        <row r="129">
          <cell r="B129">
            <v>2106.4224779102801</v>
          </cell>
        </row>
        <row r="130">
          <cell r="B130">
            <v>5254.5843595445904</v>
          </cell>
        </row>
        <row r="131">
          <cell r="B131">
            <v>20675.807659596172</v>
          </cell>
        </row>
        <row r="132">
          <cell r="B132">
            <v>17231.317992068922</v>
          </cell>
        </row>
        <row r="133">
          <cell r="B133">
            <v>4228.7818581685433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>
        <row r="1">
          <cell r="B1">
            <v>35.646999999999998</v>
          </cell>
        </row>
        <row r="50">
          <cell r="B50">
            <v>32361.365919898959</v>
          </cell>
        </row>
      </sheetData>
      <sheetData sheetId="23" refreshError="1">
        <row r="1">
          <cell r="B1">
            <v>35.646999999999998</v>
          </cell>
        </row>
        <row r="58">
          <cell r="B58">
            <v>18785.142383450289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B1">
            <v>35.646999999999998</v>
          </cell>
        </row>
        <row r="84">
          <cell r="B84">
            <v>13551.300825668235</v>
          </cell>
        </row>
      </sheetData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EBITDA bridge"/>
      <sheetName val="Financials"/>
      <sheetName val="HVA INfo"/>
      <sheetName val="Analysis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>
        <row r="2">
          <cell r="X2">
            <v>31.087</v>
          </cell>
          <cell r="AN2">
            <v>35.646999999999998</v>
          </cell>
          <cell r="AQ2">
            <v>35.4758</v>
          </cell>
        </row>
        <row r="296">
          <cell r="AO296">
            <v>987072.01765907463</v>
          </cell>
        </row>
        <row r="320">
          <cell r="AO320">
            <v>344611.81674511259</v>
          </cell>
        </row>
        <row r="323">
          <cell r="AO323">
            <v>310374.70300000004</v>
          </cell>
        </row>
        <row r="338">
          <cell r="AO338">
            <v>677300.41812839895</v>
          </cell>
        </row>
        <row r="340">
          <cell r="AO340">
            <v>834987.58884566673</v>
          </cell>
          <cell r="CY340">
            <v>734002.375350944</v>
          </cell>
        </row>
        <row r="341">
          <cell r="AO341">
            <v>664430.73550098925</v>
          </cell>
        </row>
        <row r="342">
          <cell r="AO342">
            <v>819940.63118593022</v>
          </cell>
        </row>
        <row r="343">
          <cell r="CY343">
            <v>1155856.3695775599</v>
          </cell>
        </row>
        <row r="345">
          <cell r="AO345">
            <v>2319358.9555325862</v>
          </cell>
          <cell r="BT345">
            <v>429500.2106040825</v>
          </cell>
        </row>
        <row r="569">
          <cell r="AN569">
            <v>166.02479302521954</v>
          </cell>
          <cell r="AQ569">
            <v>360.42831456711338</v>
          </cell>
        </row>
        <row r="631">
          <cell r="AO631">
            <v>20577.345057222516</v>
          </cell>
        </row>
        <row r="632">
          <cell r="AO632">
            <v>22710.060612682733</v>
          </cell>
        </row>
        <row r="633">
          <cell r="AO633">
            <v>23442.624673028149</v>
          </cell>
        </row>
        <row r="635">
          <cell r="AO635">
            <v>66730.030342933402</v>
          </cell>
        </row>
      </sheetData>
      <sheetData sheetId="4"/>
      <sheetData sheetId="5"/>
      <sheetData sheetId="6"/>
      <sheetData sheetId="7">
        <row r="20">
          <cell r="AJ20">
            <v>-0.42909173230349618</v>
          </cell>
        </row>
      </sheetData>
      <sheetData sheetId="8"/>
      <sheetData sheetId="9"/>
      <sheetData sheetId="10"/>
      <sheetData sheetId="11"/>
      <sheetData sheetId="12">
        <row r="34">
          <cell r="K34">
            <v>-441.69172675597099</v>
          </cell>
        </row>
      </sheetData>
      <sheetData sheetId="13">
        <row r="15">
          <cell r="C15">
            <v>7684.3483502022791</v>
          </cell>
        </row>
      </sheetData>
      <sheetData sheetId="14"/>
      <sheetData sheetId="15"/>
      <sheetData sheetId="16">
        <row r="1">
          <cell r="BA1">
            <v>32.067149387755101</v>
          </cell>
        </row>
      </sheetData>
      <sheetData sheetId="17">
        <row r="1">
          <cell r="B1">
            <v>35.286499999999997</v>
          </cell>
        </row>
        <row r="127">
          <cell r="B127">
            <v>3958.0575175358604</v>
          </cell>
        </row>
        <row r="128">
          <cell r="B128">
            <v>4214.1484013092413</v>
          </cell>
        </row>
        <row r="129">
          <cell r="B129">
            <v>2464.9495987390496</v>
          </cell>
        </row>
        <row r="130">
          <cell r="B130">
            <v>6282.8298840848502</v>
          </cell>
        </row>
        <row r="131">
          <cell r="B131">
            <v>23310.669303858089</v>
          </cell>
        </row>
        <row r="132">
          <cell r="B132">
            <v>21244.365237980412</v>
          </cell>
        </row>
        <row r="133">
          <cell r="B133">
            <v>5255.0134370828082</v>
          </cell>
        </row>
      </sheetData>
      <sheetData sheetId="18">
        <row r="15">
          <cell r="G15">
            <v>-5.2725188164632444</v>
          </cell>
        </row>
      </sheetData>
      <sheetData sheetId="19"/>
      <sheetData sheetId="20">
        <row r="1">
          <cell r="G1">
            <v>35.4758</v>
          </cell>
        </row>
      </sheetData>
      <sheetData sheetId="21">
        <row r="14">
          <cell r="D14">
            <v>-99829.349635615945</v>
          </cell>
        </row>
      </sheetData>
      <sheetData sheetId="22">
        <row r="1">
          <cell r="C1">
            <v>35.646999999999998</v>
          </cell>
        </row>
        <row r="50">
          <cell r="B50">
            <v>35877.659914537842</v>
          </cell>
        </row>
      </sheetData>
      <sheetData sheetId="23">
        <row r="21">
          <cell r="G21">
            <v>37354.375590203301</v>
          </cell>
        </row>
        <row r="58">
          <cell r="B58">
            <v>18569.233206348046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49">
          <cell r="G49">
            <v>38896.935647657498</v>
          </cell>
        </row>
        <row r="101">
          <cell r="B101">
            <v>25345.63706008088</v>
          </cell>
        </row>
      </sheetData>
      <sheetData sheetId="32">
        <row r="12">
          <cell r="P12">
            <v>954540600.18853498</v>
          </cell>
        </row>
      </sheetData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I2">
            <v>32.646173770491792</v>
          </cell>
          <cell r="AS2">
            <v>35.106000000000002</v>
          </cell>
        </row>
        <row r="296">
          <cell r="AS296">
            <v>879372.16997981886</v>
          </cell>
        </row>
        <row r="320">
          <cell r="AS320">
            <v>341965.55962856964</v>
          </cell>
        </row>
        <row r="323">
          <cell r="AS323">
            <v>279766.12399999995</v>
          </cell>
        </row>
        <row r="338">
          <cell r="AS338">
            <v>687033.69606459991</v>
          </cell>
        </row>
        <row r="340">
          <cell r="AS340">
            <v>760978.71657045675</v>
          </cell>
          <cell r="DY340">
            <v>652850.98353567393</v>
          </cell>
        </row>
        <row r="341">
          <cell r="AS341">
            <v>637440.59037702996</v>
          </cell>
        </row>
        <row r="342">
          <cell r="AS342">
            <v>789718.24272550177</v>
          </cell>
        </row>
        <row r="343">
          <cell r="DY343">
            <v>1093835.3646083993</v>
          </cell>
        </row>
        <row r="345">
          <cell r="AS345">
            <v>2188137.5496729887</v>
          </cell>
          <cell r="CI345">
            <v>441451.20152891515</v>
          </cell>
        </row>
        <row r="569">
          <cell r="AS569">
            <v>194.4237249353387</v>
          </cell>
        </row>
        <row r="631">
          <cell r="AS631">
            <v>21340.041726766511</v>
          </cell>
          <cell r="DY631">
            <v>15119.414051937811</v>
          </cell>
        </row>
        <row r="632">
          <cell r="AS632">
            <v>23084.653877659232</v>
          </cell>
        </row>
        <row r="633">
          <cell r="AS633">
            <v>27225.583164646298</v>
          </cell>
        </row>
        <row r="634">
          <cell r="DY634">
            <v>30835.220070475618</v>
          </cell>
        </row>
        <row r="635">
          <cell r="CI635">
            <v>25695.644646658599</v>
          </cell>
        </row>
        <row r="1624">
          <cell r="AS1624">
            <v>-17.077461955546823</v>
          </cell>
          <cell r="DY1624">
            <v>-17.077461955546823</v>
          </cell>
        </row>
        <row r="1625">
          <cell r="AS1625">
            <v>1548.7178873204221</v>
          </cell>
          <cell r="DY1625">
            <v>638.51245014722099</v>
          </cell>
        </row>
        <row r="1626">
          <cell r="AS1626">
            <v>2441.6706608760383</v>
          </cell>
        </row>
        <row r="1627">
          <cell r="AS1627">
            <v>3691.0516701552046</v>
          </cell>
        </row>
        <row r="1628">
          <cell r="DY1628">
            <v>2653.9696048155952</v>
          </cell>
        </row>
        <row r="1629">
          <cell r="CI1629">
            <v>4388.9581633888483</v>
          </cell>
        </row>
      </sheetData>
      <sheetData sheetId="4"/>
      <sheetData sheetId="5"/>
      <sheetData sheetId="6"/>
      <sheetData sheetId="7">
        <row r="20">
          <cell r="AO20">
            <v>-0.29350092697729324</v>
          </cell>
        </row>
      </sheetData>
      <sheetData sheetId="8"/>
      <sheetData sheetId="9"/>
      <sheetData sheetId="10"/>
      <sheetData sheetId="11"/>
      <sheetData sheetId="12">
        <row r="15">
          <cell r="AK15">
            <v>4872.4321338957325</v>
          </cell>
        </row>
      </sheetData>
      <sheetData sheetId="13"/>
      <sheetData sheetId="14"/>
      <sheetData sheetId="15"/>
      <sheetData sheetId="16">
        <row r="3">
          <cell r="G3">
            <v>9152.2932951810471</v>
          </cell>
        </row>
      </sheetData>
      <sheetData sheetId="17"/>
      <sheetData sheetId="18"/>
      <sheetData sheetId="19"/>
      <sheetData sheetId="20">
        <row r="1">
          <cell r="B1">
            <v>35.106046774193558</v>
          </cell>
        </row>
        <row r="127">
          <cell r="B127">
            <v>4680.1662742560593</v>
          </cell>
        </row>
        <row r="128">
          <cell r="B128">
            <v>4493.5802875902</v>
          </cell>
        </row>
        <row r="129">
          <cell r="B129">
            <v>2861.5263788570401</v>
          </cell>
        </row>
        <row r="130">
          <cell r="B130">
            <v>5919.5424803586229</v>
          </cell>
        </row>
        <row r="131">
          <cell r="B131">
            <v>27270.626498210459</v>
          </cell>
        </row>
        <row r="132">
          <cell r="B132">
            <v>22145.227342676833</v>
          </cell>
        </row>
        <row r="133">
          <cell r="B133">
            <v>4279.6094656190826</v>
          </cell>
        </row>
        <row r="145">
          <cell r="B145">
            <v>71650.278999999995</v>
          </cell>
        </row>
        <row r="146">
          <cell r="B146">
            <v>35817.862324822097</v>
          </cell>
        </row>
        <row r="147">
          <cell r="B147">
            <v>20107.527133090302</v>
          </cell>
        </row>
        <row r="148">
          <cell r="B148">
            <v>29726.934738372398</v>
          </cell>
        </row>
        <row r="153">
          <cell r="B153">
            <v>7681.4401338957323</v>
          </cell>
        </row>
        <row r="154">
          <cell r="B154">
            <v>1992.7276942311482</v>
          </cell>
        </row>
        <row r="155">
          <cell r="B155">
            <v>1600.273589697146</v>
          </cell>
        </row>
        <row r="156">
          <cell r="B156">
            <v>4105.5146097903671</v>
          </cell>
        </row>
      </sheetData>
      <sheetData sheetId="21"/>
      <sheetData sheetId="22"/>
      <sheetData sheetId="23">
        <row r="1">
          <cell r="B1">
            <v>35.106046774193558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Technon PET consumption_11Oct16"/>
      <sheetName val="By company"/>
      <sheetName val="PTA Asia"/>
      <sheetName val="PTA Asia (Ratio of NCE) "/>
      <sheetName val="Analysis"/>
      <sheetName val="EBITDA bridge"/>
      <sheetName val="Financials"/>
      <sheetName val="HVA INfo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/>
      <sheetData sheetId="4">
        <row r="2">
          <cell r="Z2">
            <v>29.855</v>
          </cell>
          <cell r="AR2">
            <v>35.255600000000001</v>
          </cell>
        </row>
        <row r="126">
          <cell r="R126">
            <v>1402013.1506849315</v>
          </cell>
          <cell r="S126">
            <v>2886450.3150684931</v>
          </cell>
          <cell r="X126">
            <v>3261175.7234972673</v>
          </cell>
          <cell r="Y126">
            <v>885896</v>
          </cell>
          <cell r="Z126">
            <v>895738.91013698629</v>
          </cell>
          <cell r="AA126">
            <v>905582.47342465678</v>
          </cell>
          <cell r="AB126">
            <v>881492.62095890508</v>
          </cell>
          <cell r="AC126">
            <v>3568710.004520548</v>
          </cell>
          <cell r="AD126">
            <v>859983.28878588858</v>
          </cell>
          <cell r="AE126">
            <v>922708.521674986</v>
          </cell>
          <cell r="AF126">
            <v>955110.55456408334</v>
          </cell>
          <cell r="AG126">
            <v>912765.34908463131</v>
          </cell>
          <cell r="AH126">
            <v>3650567.7141095889</v>
          </cell>
          <cell r="AI126">
            <v>957341.34246575343</v>
          </cell>
          <cell r="AJ126">
            <v>1024246.9616438358</v>
          </cell>
          <cell r="AK126">
            <v>1047426.5534246574</v>
          </cell>
          <cell r="AL126">
            <v>1052752.5808219179</v>
          </cell>
          <cell r="AM126">
            <v>4081767.4383561644</v>
          </cell>
          <cell r="AN126">
            <v>1097768.2621129446</v>
          </cell>
          <cell r="AO126">
            <v>1155865.6872475331</v>
          </cell>
          <cell r="AP126">
            <v>1150063.1123821214</v>
          </cell>
        </row>
        <row r="150">
          <cell r="R150">
            <v>268848.19178082189</v>
          </cell>
          <cell r="S150">
            <v>462386.87671232875</v>
          </cell>
          <cell r="X150">
            <v>848720.48961748637</v>
          </cell>
          <cell r="Y150">
            <v>215532</v>
          </cell>
          <cell r="Z150">
            <v>220598.99</v>
          </cell>
          <cell r="AA150">
            <v>224354.76342465729</v>
          </cell>
          <cell r="AB150">
            <v>278691.24657534284</v>
          </cell>
          <cell r="AC150">
            <v>939177.00000000012</v>
          </cell>
          <cell r="AD150">
            <v>280717.98630136985</v>
          </cell>
          <cell r="AE150">
            <v>349848.30136986304</v>
          </cell>
          <cell r="AF150">
            <v>360672.76712328772</v>
          </cell>
          <cell r="AG150">
            <v>360672.76712328772</v>
          </cell>
          <cell r="AH150">
            <v>1351911.8219178081</v>
          </cell>
          <cell r="AI150">
            <v>333919.72602739721</v>
          </cell>
          <cell r="AJ150">
            <v>373406.65753424657</v>
          </cell>
          <cell r="AK150">
            <v>377510.02739726024</v>
          </cell>
          <cell r="AL150">
            <v>377510.02739726024</v>
          </cell>
          <cell r="AM150">
            <v>1462346.4383561644</v>
          </cell>
          <cell r="AN150">
            <v>387572.91514116008</v>
          </cell>
          <cell r="AO150">
            <v>391879.28086495079</v>
          </cell>
          <cell r="AP150">
            <v>396185.64658874134</v>
          </cell>
        </row>
        <row r="153">
          <cell r="R153">
            <v>1240000</v>
          </cell>
          <cell r="S153">
            <v>1373064.4657534247</v>
          </cell>
          <cell r="X153">
            <v>1384000.8633879782</v>
          </cell>
          <cell r="Y153">
            <v>341260.27</v>
          </cell>
          <cell r="Z153">
            <v>345052.06000000006</v>
          </cell>
          <cell r="AA153">
            <v>348843.830958904</v>
          </cell>
          <cell r="AB153">
            <v>348843.83904109604</v>
          </cell>
          <cell r="AC153">
            <v>1384000</v>
          </cell>
          <cell r="AD153">
            <v>341260.27397260274</v>
          </cell>
          <cell r="AE153">
            <v>345052.05479452055</v>
          </cell>
          <cell r="AF153">
            <v>348843.83561643836</v>
          </cell>
          <cell r="AG153">
            <v>348843.83561643836</v>
          </cell>
          <cell r="AH153">
            <v>1384000</v>
          </cell>
          <cell r="AI153">
            <v>339480</v>
          </cell>
          <cell r="AJ153">
            <v>343252</v>
          </cell>
          <cell r="AK153">
            <v>347024</v>
          </cell>
          <cell r="AL153">
            <v>347024</v>
          </cell>
          <cell r="AM153">
            <v>1376780</v>
          </cell>
          <cell r="AN153">
            <v>338547.94520547945</v>
          </cell>
          <cell r="AO153">
            <v>342309.58904109593</v>
          </cell>
          <cell r="AP153">
            <v>346071.23287671234</v>
          </cell>
        </row>
        <row r="168">
          <cell r="R168">
            <v>350000</v>
          </cell>
          <cell r="S168">
            <v>376841.31506849313</v>
          </cell>
          <cell r="X168">
            <v>926999.45464480901</v>
          </cell>
          <cell r="Y168">
            <v>228575.3383561644</v>
          </cell>
          <cell r="Z168">
            <v>231115.06767123286</v>
          </cell>
          <cell r="AA168">
            <v>233654.79945205443</v>
          </cell>
          <cell r="AB168">
            <v>233654.79452054831</v>
          </cell>
          <cell r="AC168">
            <v>927000</v>
          </cell>
          <cell r="AD168">
            <v>228575.34246575349</v>
          </cell>
          <cell r="AE168">
            <v>231115.0684931507</v>
          </cell>
          <cell r="AF168">
            <v>233654.7945205479</v>
          </cell>
          <cell r="AG168">
            <v>233654.7945205479</v>
          </cell>
          <cell r="AH168">
            <v>927000</v>
          </cell>
          <cell r="AI168">
            <v>229396.43835616438</v>
          </cell>
          <cell r="AJ168">
            <v>281260.35616438359</v>
          </cell>
          <cell r="AK168">
            <v>385727.01369863015</v>
          </cell>
          <cell r="AL168">
            <v>385727.01369863015</v>
          </cell>
          <cell r="AM168">
            <v>1282110.8219178081</v>
          </cell>
          <cell r="AN168">
            <v>380701.57157910586</v>
          </cell>
          <cell r="AO168">
            <v>769485.01369863003</v>
          </cell>
          <cell r="AP168">
            <v>776546.19178082177</v>
          </cell>
        </row>
        <row r="175">
          <cell r="R175">
            <v>3260861.3424657537</v>
          </cell>
          <cell r="S175">
            <v>5098742.9726027399</v>
          </cell>
          <cell r="X175">
            <v>6420896.5311475415</v>
          </cell>
          <cell r="Y175">
            <v>1671263.6083561643</v>
          </cell>
          <cell r="Z175">
            <v>1692505.0278082192</v>
          </cell>
          <cell r="AA175">
            <v>1712435.8672602724</v>
          </cell>
          <cell r="AB175">
            <v>1742682.5010958922</v>
          </cell>
          <cell r="AC175">
            <v>6818887.0045205485</v>
          </cell>
          <cell r="AD175">
            <v>1710536.8915256145</v>
          </cell>
          <cell r="AE175">
            <v>1848723.9463325203</v>
          </cell>
          <cell r="AF175">
            <v>1898281.9518243573</v>
          </cell>
          <cell r="AG175">
            <v>1855936.7463449053</v>
          </cell>
          <cell r="AH175">
            <v>7313479.536027397</v>
          </cell>
          <cell r="AI175">
            <v>1860137.506849315</v>
          </cell>
          <cell r="AJ175">
            <v>2022165.9753424658</v>
          </cell>
          <cell r="AK175">
            <v>2157687.5945205479</v>
          </cell>
          <cell r="AL175">
            <v>2163013.6219178084</v>
          </cell>
          <cell r="AM175">
            <v>8203004.6986301374</v>
          </cell>
          <cell r="AN175">
            <v>2204590.6940386901</v>
          </cell>
          <cell r="AO175">
            <v>2659539.5708522103</v>
          </cell>
          <cell r="AP175">
            <v>2668866.1836283971</v>
          </cell>
        </row>
        <row r="296">
          <cell r="AP296">
            <v>987108.48999482277</v>
          </cell>
        </row>
        <row r="320">
          <cell r="AP320">
            <v>352058.5699974859</v>
          </cell>
        </row>
        <row r="323">
          <cell r="AP323">
            <v>305086.90899999999</v>
          </cell>
        </row>
        <row r="338">
          <cell r="AP338">
            <v>735321.15097752993</v>
          </cell>
        </row>
        <row r="340">
          <cell r="AP340">
            <v>833940.15456653317</v>
          </cell>
          <cell r="DB340">
            <v>728715.44436090859</v>
          </cell>
        </row>
        <row r="341">
          <cell r="AP341">
            <v>662010.86247983074</v>
          </cell>
        </row>
        <row r="342">
          <cell r="AP342">
            <v>883624.10292347486</v>
          </cell>
        </row>
        <row r="343">
          <cell r="DB343">
            <v>1218845.756173579</v>
          </cell>
        </row>
        <row r="345">
          <cell r="AP345">
            <v>2379575.1199698388</v>
          </cell>
          <cell r="BV345">
            <v>432013.91943535098</v>
          </cell>
        </row>
        <row r="569">
          <cell r="AR569">
            <v>549.57812907396271</v>
          </cell>
        </row>
        <row r="631">
          <cell r="AP631">
            <v>19231.883868350877</v>
          </cell>
        </row>
        <row r="632">
          <cell r="AP632">
            <v>20837.328386508751</v>
          </cell>
        </row>
        <row r="633">
          <cell r="AP633">
            <v>25366.622252946567</v>
          </cell>
        </row>
        <row r="635">
          <cell r="AP635">
            <v>65435.834507806205</v>
          </cell>
        </row>
      </sheetData>
      <sheetData sheetId="5"/>
      <sheetData sheetId="6"/>
      <sheetData sheetId="7"/>
      <sheetData sheetId="8"/>
      <sheetData sheetId="9">
        <row r="20">
          <cell r="AA20">
            <v>-15.77</v>
          </cell>
        </row>
      </sheetData>
      <sheetData sheetId="10"/>
      <sheetData sheetId="11">
        <row r="15">
          <cell r="Q15">
            <v>4693.2541223214575</v>
          </cell>
        </row>
      </sheetData>
      <sheetData sheetId="12"/>
      <sheetData sheetId="13"/>
      <sheetData sheetId="14">
        <row r="3">
          <cell r="I3">
            <v>6767.4421587830802</v>
          </cell>
        </row>
      </sheetData>
      <sheetData sheetId="15"/>
      <sheetData sheetId="16"/>
      <sheetData sheetId="17"/>
      <sheetData sheetId="18">
        <row r="1">
          <cell r="B1">
            <v>34.829500000000003</v>
          </cell>
        </row>
        <row r="127">
          <cell r="B127">
            <v>3626.0023603412383</v>
          </cell>
        </row>
        <row r="128">
          <cell r="B128">
            <v>3706.7196905861383</v>
          </cell>
        </row>
        <row r="129">
          <cell r="B129">
            <v>3070.0065082760175</v>
          </cell>
        </row>
        <row r="130">
          <cell r="B130">
            <v>6466.4767663034672</v>
          </cell>
        </row>
        <row r="131">
          <cell r="B131">
            <v>25036.637982638131</v>
          </cell>
        </row>
        <row r="132">
          <cell r="B132">
            <v>19636.011005950197</v>
          </cell>
        </row>
        <row r="133">
          <cell r="B133">
            <v>3893.9779065340645</v>
          </cell>
        </row>
      </sheetData>
      <sheetData sheetId="19"/>
      <sheetData sheetId="20"/>
      <sheetData sheetId="21">
        <row r="1">
          <cell r="B1">
            <v>34.829500000000003</v>
          </cell>
        </row>
      </sheetData>
      <sheetData sheetId="22">
        <row r="14">
          <cell r="G14">
            <v>-50494.95653706789</v>
          </cell>
        </row>
      </sheetData>
      <sheetData sheetId="23">
        <row r="1">
          <cell r="G1">
            <v>35.255600000000001</v>
          </cell>
        </row>
        <row r="50">
          <cell r="B50">
            <v>34028.997837578987</v>
          </cell>
        </row>
      </sheetData>
      <sheetData sheetId="24">
        <row r="58">
          <cell r="B58">
            <v>17671.243923598511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101">
          <cell r="B101">
            <v>26799.199368211481</v>
          </cell>
        </row>
      </sheetData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roforma sales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>
        <row r="2">
          <cell r="R2">
            <v>31.701000000000001</v>
          </cell>
          <cell r="S2">
            <v>30.496700000000001</v>
          </cell>
          <cell r="X2">
            <v>31.087</v>
          </cell>
          <cell r="Y2">
            <v>29.805700000000002</v>
          </cell>
          <cell r="Z2">
            <v>29.855</v>
          </cell>
          <cell r="AA2">
            <v>30.411000000000001</v>
          </cell>
          <cell r="AC2">
            <v>30.729800000000001</v>
          </cell>
          <cell r="AD2">
            <v>32.66654193548387</v>
          </cell>
          <cell r="AE2">
            <v>32.562859504132227</v>
          </cell>
          <cell r="AF2">
            <v>32.40585792349728</v>
          </cell>
          <cell r="AH2">
            <v>32.480800000000002</v>
          </cell>
          <cell r="AI2">
            <v>32.646173770491792</v>
          </cell>
          <cell r="AJ2">
            <v>32.9559</v>
          </cell>
          <cell r="AK2">
            <v>33.756192817679548</v>
          </cell>
          <cell r="AM2">
            <v>34.286106172839489</v>
          </cell>
          <cell r="AN2">
            <v>35.646999999999998</v>
          </cell>
          <cell r="AO2">
            <v>35.4758</v>
          </cell>
          <cell r="AP2">
            <v>35.255600000000001</v>
          </cell>
          <cell r="AR2">
            <v>35.289700000000003</v>
          </cell>
        </row>
        <row r="126">
          <cell r="AQ126">
            <v>1116643.1123821214</v>
          </cell>
          <cell r="AR126">
            <v>4520340.1741247196</v>
          </cell>
        </row>
        <row r="150">
          <cell r="AQ150">
            <v>396185.64658874134</v>
          </cell>
          <cell r="AR150">
            <v>1571823.4891835935</v>
          </cell>
        </row>
        <row r="153">
          <cell r="AQ153">
            <v>346071.23287671234</v>
          </cell>
          <cell r="AR153">
            <v>1373000</v>
          </cell>
        </row>
        <row r="168">
          <cell r="AQ168">
            <v>786998.24657534237</v>
          </cell>
          <cell r="AR168">
            <v>2713731.0236339006</v>
          </cell>
        </row>
        <row r="296">
          <cell r="AQ296">
            <v>921525.35999583383</v>
          </cell>
          <cell r="AR296">
            <v>3799053.8276500641</v>
          </cell>
        </row>
        <row r="320">
          <cell r="AQ320">
            <v>345402.71999990172</v>
          </cell>
          <cell r="AR320">
            <v>1384412.1467470429</v>
          </cell>
        </row>
        <row r="323">
          <cell r="AQ323">
            <v>271601.26325000002</v>
          </cell>
          <cell r="AR323">
            <v>1169318.4852499999</v>
          </cell>
        </row>
        <row r="338">
          <cell r="AQ338">
            <v>726692.3267598981</v>
          </cell>
          <cell r="AR338">
            <v>2376142.205862938</v>
          </cell>
        </row>
        <row r="340">
          <cell r="AQ340">
            <v>755874.0926931334</v>
          </cell>
          <cell r="AR340">
            <v>3223443.1997856665</v>
          </cell>
          <cell r="DQ340">
            <v>651902.78773108812</v>
          </cell>
          <cell r="DR340">
            <v>2805397.463340302</v>
          </cell>
        </row>
        <row r="341">
          <cell r="AQ341">
            <v>637710.9451580001</v>
          </cell>
          <cell r="AR341">
            <v>2456160.9525352935</v>
          </cell>
        </row>
        <row r="342">
          <cell r="AQ342">
            <v>871636.6321545</v>
          </cell>
          <cell r="AR342">
            <v>3049322.5131890853</v>
          </cell>
        </row>
        <row r="343">
          <cell r="DQ343">
            <v>1168958.0670932694</v>
          </cell>
          <cell r="DR343">
            <v>4270011.5020013461</v>
          </cell>
        </row>
        <row r="345">
          <cell r="AQ345">
            <v>2265221.6700056335</v>
          </cell>
          <cell r="AR345">
            <v>8728926.6655100435</v>
          </cell>
          <cell r="CD345">
            <v>444360.81518127577</v>
          </cell>
          <cell r="CE345">
            <v>1653517.7001683977</v>
          </cell>
        </row>
        <row r="569">
          <cell r="AR569">
            <v>730.79324180114872</v>
          </cell>
        </row>
        <row r="631">
          <cell r="AI631">
            <v>17905.000511328242</v>
          </cell>
          <cell r="AJ631">
            <v>20471.204532440559</v>
          </cell>
          <cell r="AK631">
            <v>19417.441818524578</v>
          </cell>
          <cell r="AL631">
            <v>19438.296518258994</v>
          </cell>
          <cell r="AQ631">
            <v>18825.235992175087</v>
          </cell>
          <cell r="AR631">
            <v>77660.065140999053</v>
          </cell>
          <cell r="DI631">
            <v>14041.213366811666</v>
          </cell>
          <cell r="DJ631">
            <v>17082.990407899033</v>
          </cell>
          <cell r="DK631">
            <v>16080.004308524305</v>
          </cell>
          <cell r="DL631">
            <v>13660.785582997065</v>
          </cell>
        </row>
        <row r="632">
          <cell r="AI632">
            <v>17485.693745550914</v>
          </cell>
          <cell r="AJ632">
            <v>18312.057594817725</v>
          </cell>
          <cell r="AK632">
            <v>18013.053978533211</v>
          </cell>
          <cell r="AL632">
            <v>17251.578776815641</v>
          </cell>
          <cell r="AQ632">
            <v>20398.120611911865</v>
          </cell>
          <cell r="AR632">
            <v>81171.471369698833</v>
          </cell>
        </row>
        <row r="633">
          <cell r="AI633">
            <v>18269.636998199185</v>
          </cell>
          <cell r="AJ633">
            <v>22442.012452503743</v>
          </cell>
          <cell r="AK633">
            <v>24903.007321267371</v>
          </cell>
          <cell r="AL633">
            <v>20789.006175632723</v>
          </cell>
          <cell r="AQ633">
            <v>26066.085100506731</v>
          </cell>
          <cell r="AR633">
            <v>95788.001875214395</v>
          </cell>
        </row>
        <row r="634">
          <cell r="DI634">
            <v>20379.230133476663</v>
          </cell>
          <cell r="DJ634">
            <v>24244.961429940002</v>
          </cell>
          <cell r="DK634">
            <v>27000.982409831075</v>
          </cell>
          <cell r="DL634">
            <v>22655.462502621507</v>
          </cell>
        </row>
        <row r="635">
          <cell r="BV635">
            <v>19239.887754790016</v>
          </cell>
          <cell r="BW635">
            <v>19897.322741922984</v>
          </cell>
          <cell r="BX635">
            <v>19252.51639996978</v>
          </cell>
          <cell r="BY635">
            <v>21162.633385088804</v>
          </cell>
        </row>
        <row r="1591">
          <cell r="R1591">
            <v>193.09774393094713</v>
          </cell>
          <cell r="S1591">
            <v>147.87355473382178</v>
          </cell>
          <cell r="X1591">
            <v>2.4097793539423602</v>
          </cell>
          <cell r="AC1591">
            <v>25.379898024899425</v>
          </cell>
        </row>
        <row r="1606">
          <cell r="R1606">
            <v>41.316081313266238</v>
          </cell>
        </row>
        <row r="1615">
          <cell r="R1615">
            <v>4165.7865423906596</v>
          </cell>
        </row>
        <row r="1616">
          <cell r="R1616">
            <v>1029.9537040109926</v>
          </cell>
        </row>
        <row r="1624">
          <cell r="R1624">
            <v>-28.000883280757108</v>
          </cell>
          <cell r="S1624">
            <v>-224</v>
          </cell>
          <cell r="X1624">
            <v>131.86656091050102</v>
          </cell>
          <cell r="Y1624">
            <v>-56.870863647697597</v>
          </cell>
          <cell r="Z1624">
            <v>62.600686299748155</v>
          </cell>
          <cell r="AA1624">
            <v>-52.169845537521276</v>
          </cell>
          <cell r="AB1624">
            <v>10.762844624389984</v>
          </cell>
          <cell r="AC1624">
            <v>-35.677178261080734</v>
          </cell>
          <cell r="AD1624">
            <v>-41.454810249046432</v>
          </cell>
          <cell r="AE1624">
            <v>-59.331820807714166</v>
          </cell>
          <cell r="AF1624">
            <v>-18.691184433599574</v>
          </cell>
          <cell r="AG1624">
            <v>-78.239549044795694</v>
          </cell>
          <cell r="AH1624">
            <v>-197.71736453515587</v>
          </cell>
          <cell r="AI1624">
            <v>-194.55109089693065</v>
          </cell>
          <cell r="AJ1624">
            <v>122.77052494480222</v>
          </cell>
          <cell r="AK1624">
            <v>132.53447981814156</v>
          </cell>
          <cell r="AL1624">
            <v>-12.471151111498337</v>
          </cell>
          <cell r="AM1624">
            <v>48.282762754514799</v>
          </cell>
          <cell r="AN1624">
            <v>27.954082009833428</v>
          </cell>
          <cell r="AO1624">
            <v>-6.5710882176092582</v>
          </cell>
          <cell r="AP1624">
            <v>179.02272555592981</v>
          </cell>
          <cell r="AQ1624">
            <v>251.81159627116995</v>
          </cell>
          <cell r="AR1624">
            <v>452.21731561932393</v>
          </cell>
          <cell r="CR1624">
            <v>-28.000883280757108</v>
          </cell>
          <cell r="CS1624">
            <v>-224</v>
          </cell>
          <cell r="CX1624">
            <v>131.86656091050102</v>
          </cell>
          <cell r="CY1624">
            <v>-56.870863647697597</v>
          </cell>
          <cell r="CZ1624">
            <v>62.600686299748155</v>
          </cell>
          <cell r="DA1624">
            <v>-52.169845537521276</v>
          </cell>
          <cell r="DB1624">
            <v>10.762844624389984</v>
          </cell>
          <cell r="DC1624">
            <v>-35.677178261080734</v>
          </cell>
          <cell r="DD1624">
            <v>-41.454810249046432</v>
          </cell>
          <cell r="DE1624">
            <v>-59.331820807714166</v>
          </cell>
          <cell r="DF1624">
            <v>-18.691184433599574</v>
          </cell>
          <cell r="DG1624">
            <v>-78.239549044795694</v>
          </cell>
          <cell r="DH1624">
            <v>-197.71736453515587</v>
          </cell>
          <cell r="DI1624">
            <v>-194.55109089693065</v>
          </cell>
          <cell r="DJ1624">
            <v>122.77052494480222</v>
          </cell>
          <cell r="DK1624">
            <v>132.53447981814156</v>
          </cell>
          <cell r="DL1624">
            <v>-12.471151111498337</v>
          </cell>
          <cell r="DM1624">
            <v>48.282762754514799</v>
          </cell>
          <cell r="DN1624">
            <v>27.954082009833428</v>
          </cell>
          <cell r="DO1624">
            <v>-6.5710882176092582</v>
          </cell>
          <cell r="DP1624">
            <v>179.02272555592981</v>
          </cell>
          <cell r="DQ1624">
            <v>251.81159627116995</v>
          </cell>
          <cell r="DR1624">
            <v>452.21731561932393</v>
          </cell>
        </row>
        <row r="1625">
          <cell r="R1625">
            <v>8028.6597720024884</v>
          </cell>
          <cell r="S1625">
            <v>7687.0576479943229</v>
          </cell>
          <cell r="X1625">
            <v>2271.0960239428023</v>
          </cell>
          <cell r="Y1625">
            <v>530.71713318171794</v>
          </cell>
          <cell r="Z1625">
            <v>1435.3026869457599</v>
          </cell>
          <cell r="AA1625">
            <v>1106.7526741025495</v>
          </cell>
          <cell r="AB1625">
            <v>1111.5842017772902</v>
          </cell>
          <cell r="AC1625">
            <v>4184.3566960073176</v>
          </cell>
          <cell r="AD1625">
            <v>1092.093320370253</v>
          </cell>
          <cell r="AE1625">
            <v>1119.3507019425301</v>
          </cell>
          <cell r="AF1625">
            <v>854.9077425930609</v>
          </cell>
          <cell r="AG1625">
            <v>1483.7734314842846</v>
          </cell>
          <cell r="AH1625">
            <v>4550.1251963901286</v>
          </cell>
          <cell r="AI1625">
            <v>853.64187079857959</v>
          </cell>
          <cell r="AJ1625">
            <v>1464.5522634837903</v>
          </cell>
          <cell r="AK1625">
            <v>1908.8145535452713</v>
          </cell>
          <cell r="AL1625">
            <v>1761.8869510420127</v>
          </cell>
          <cell r="AM1625">
            <v>5988.8956388696542</v>
          </cell>
          <cell r="AN1625">
            <v>1916.8823568726959</v>
          </cell>
          <cell r="AO1625">
            <v>2462.2694807791295</v>
          </cell>
          <cell r="AP1625">
            <v>2427.1999969727303</v>
          </cell>
          <cell r="AQ1625">
            <v>1769.2854699763038</v>
          </cell>
          <cell r="AR1625">
            <v>8575.6373046008594</v>
          </cell>
          <cell r="CR1625">
            <v>7116.3865116013985</v>
          </cell>
          <cell r="CS1625">
            <v>6253.2599473055907</v>
          </cell>
          <cell r="CX1625">
            <v>1211.4668029792115</v>
          </cell>
          <cell r="CY1625">
            <v>281.32554562454908</v>
          </cell>
          <cell r="CZ1625">
            <v>824.1386102663007</v>
          </cell>
          <cell r="DA1625">
            <v>824.17475538474696</v>
          </cell>
          <cell r="DB1625">
            <v>560.568888973821</v>
          </cell>
          <cell r="DC1625">
            <v>2490.2078002494177</v>
          </cell>
          <cell r="DD1625">
            <v>588.52056626862918</v>
          </cell>
          <cell r="DE1625">
            <v>635.92514655495756</v>
          </cell>
          <cell r="DF1625">
            <v>486.02384566160396</v>
          </cell>
          <cell r="DG1625">
            <v>911.70956651758343</v>
          </cell>
          <cell r="DH1625">
            <v>2622.1791250027741</v>
          </cell>
          <cell r="DI1625">
            <v>337.05005541051088</v>
          </cell>
          <cell r="DJ1625">
            <v>618.85440663134375</v>
          </cell>
          <cell r="DK1625">
            <v>998.49653427512249</v>
          </cell>
          <cell r="DL1625">
            <v>856.42371932162462</v>
          </cell>
          <cell r="DM1625">
            <v>2810.8247156386014</v>
          </cell>
          <cell r="DN1625">
            <v>1003.7577446094557</v>
          </cell>
          <cell r="DO1625">
            <v>1468.3801831868834</v>
          </cell>
          <cell r="DP1625">
            <v>1414.5129196259479</v>
          </cell>
          <cell r="DQ1625">
            <v>912.31400239859931</v>
          </cell>
          <cell r="DR1625">
            <v>4798.9648498208862</v>
          </cell>
        </row>
        <row r="1626">
          <cell r="R1626">
            <v>3282.6360486488761</v>
          </cell>
          <cell r="S1626">
            <v>4855.9337882395293</v>
          </cell>
          <cell r="X1626">
            <v>3313.7271473017527</v>
          </cell>
          <cell r="Y1626">
            <v>434.36872753982601</v>
          </cell>
          <cell r="Z1626">
            <v>707.96267803010028</v>
          </cell>
          <cell r="AA1626">
            <v>473.1430510019589</v>
          </cell>
          <cell r="AB1626">
            <v>478.92940432452002</v>
          </cell>
          <cell r="AC1626">
            <v>2094.4038608964051</v>
          </cell>
          <cell r="AD1626">
            <v>1011.2704257881634</v>
          </cell>
          <cell r="AE1626">
            <v>1363.5145891553593</v>
          </cell>
          <cell r="AF1626">
            <v>1361.1020972691626</v>
          </cell>
          <cell r="AG1626">
            <v>676.80584457531995</v>
          </cell>
          <cell r="AH1626">
            <v>4412.6929567880052</v>
          </cell>
          <cell r="AI1626">
            <v>1255.5731441372216</v>
          </cell>
          <cell r="AJ1626">
            <v>1308.7536659643806</v>
          </cell>
          <cell r="AK1626">
            <v>848.63615388340918</v>
          </cell>
          <cell r="AL1626">
            <v>903.41641085199171</v>
          </cell>
          <cell r="AM1626">
            <v>4316.3793748370026</v>
          </cell>
          <cell r="AN1626">
            <v>1125.5732052053081</v>
          </cell>
          <cell r="AO1626">
            <v>2017.0459390104124</v>
          </cell>
          <cell r="AP1626">
            <v>1668.0877474266442</v>
          </cell>
          <cell r="AQ1626">
            <v>1707.4078172733732</v>
          </cell>
          <cell r="AR1626">
            <v>6518.1147089157375</v>
          </cell>
        </row>
        <row r="1627">
          <cell r="R1627">
            <v>1287.5962165363385</v>
          </cell>
          <cell r="S1627">
            <v>4349.758675868703</v>
          </cell>
          <cell r="X1627">
            <v>8755.6236040166659</v>
          </cell>
          <cell r="Y1627">
            <v>1763.5020077035813</v>
          </cell>
          <cell r="Z1627">
            <v>1830.7689292770312</v>
          </cell>
          <cell r="AA1627">
            <v>2417.6943551020531</v>
          </cell>
          <cell r="AB1627">
            <v>2392.5123529999064</v>
          </cell>
          <cell r="AC1627">
            <v>8404.4776450825721</v>
          </cell>
          <cell r="AD1627">
            <v>2461.3615776791453</v>
          </cell>
          <cell r="AE1627">
            <v>2484.8788262004687</v>
          </cell>
          <cell r="AF1627">
            <v>2136.2744552142026</v>
          </cell>
          <cell r="AG1627">
            <v>2412.942158670267</v>
          </cell>
          <cell r="AH1627">
            <v>9495.4570177640835</v>
          </cell>
          <cell r="AI1627">
            <v>2651.7470602292447</v>
          </cell>
          <cell r="AJ1627">
            <v>3438.8297783783742</v>
          </cell>
          <cell r="AK1627">
            <v>3153.8926907577534</v>
          </cell>
          <cell r="AL1627">
            <v>2407.8169784237361</v>
          </cell>
          <cell r="AM1627">
            <v>11652.286507789107</v>
          </cell>
          <cell r="AN1627">
            <v>1761.6424523273467</v>
          </cell>
          <cell r="AO1627">
            <v>3270.1866770354259</v>
          </cell>
          <cell r="AP1627">
            <v>3465.6843053351267</v>
          </cell>
          <cell r="AQ1627">
            <v>3774.404569350178</v>
          </cell>
          <cell r="AR1627">
            <v>12271.918004048077</v>
          </cell>
        </row>
        <row r="1628">
          <cell r="CR1628">
            <v>4570.2322651852146</v>
          </cell>
          <cell r="CS1628">
            <v>8776.5708630946046</v>
          </cell>
          <cell r="CX1628">
            <v>9612.0110784426433</v>
          </cell>
          <cell r="CY1628">
            <v>1499.881371298178</v>
          </cell>
          <cell r="CZ1628">
            <v>1757.5284811882568</v>
          </cell>
          <cell r="DA1628">
            <v>1986.7397583705581</v>
          </cell>
          <cell r="DB1628">
            <v>1734.0847091917651</v>
          </cell>
          <cell r="DC1628">
            <v>6978.2343200487576</v>
          </cell>
          <cell r="DD1628">
            <v>2108.2299292506623</v>
          </cell>
          <cell r="DE1628">
            <v>2136.1912394347637</v>
          </cell>
          <cell r="DF1628">
            <v>2134.1049147065251</v>
          </cell>
          <cell r="DG1628">
            <v>1514.3902023891264</v>
          </cell>
          <cell r="DH1628">
            <v>7892.916285781077</v>
          </cell>
          <cell r="DI1628">
            <v>1868.4918270218582</v>
          </cell>
          <cell r="DJ1628">
            <v>2808.7248474113499</v>
          </cell>
          <cell r="DK1628">
            <v>2262.1482351773848</v>
          </cell>
          <cell r="DL1628">
            <v>1487.135109991498</v>
          </cell>
          <cell r="DM1628">
            <v>8426.5000196020901</v>
          </cell>
          <cell r="DN1628">
            <v>1323.168161193682</v>
          </cell>
          <cell r="DO1628">
            <v>2471.5911214117027</v>
          </cell>
          <cell r="DP1628">
            <v>2705.6492007421721</v>
          </cell>
          <cell r="DQ1628">
            <v>2908.3181694084842</v>
          </cell>
          <cell r="DR1628">
            <v>9408.7266527560405</v>
          </cell>
        </row>
        <row r="1629">
          <cell r="R1629">
            <v>12598.892037187703</v>
          </cell>
          <cell r="BE1629">
            <v>912.27326040109097</v>
          </cell>
          <cell r="BF1629">
            <v>1862.9193017023597</v>
          </cell>
          <cell r="BK1629">
            <v>3516.9688938393656</v>
          </cell>
          <cell r="BL1629">
            <v>947.38095150239803</v>
          </cell>
          <cell r="BM1629">
            <v>1392.3672027983339</v>
          </cell>
          <cell r="BN1629">
            <v>1186.6755664512566</v>
          </cell>
          <cell r="BO1629">
            <v>1688.3723609361291</v>
          </cell>
          <cell r="BP1629">
            <v>5214.7960816881177</v>
          </cell>
          <cell r="BQ1629">
            <v>1867.9748283182703</v>
          </cell>
          <cell r="BR1629">
            <v>2195.6277313086362</v>
          </cell>
          <cell r="BS1629">
            <v>1732.1555347082958</v>
          </cell>
          <cell r="BT1629">
            <v>2147.4216658231635</v>
          </cell>
          <cell r="BU1629">
            <v>7943.1797601583658</v>
          </cell>
          <cell r="BV1629">
            <v>2555.4201927326767</v>
          </cell>
          <cell r="BW1629">
            <v>2784.5564537838504</v>
          </cell>
          <cell r="BX1629">
            <v>2650.6986287339278</v>
          </cell>
          <cell r="BY1629">
            <v>2729.5615110046169</v>
          </cell>
          <cell r="BZ1629">
            <v>10720.236786255073</v>
          </cell>
          <cell r="CA1629">
            <v>2477.172108602213</v>
          </cell>
          <cell r="CB1629">
            <v>3809.530792226381</v>
          </cell>
          <cell r="CC1629">
            <v>3440.8099293663818</v>
          </cell>
          <cell r="CD1629">
            <v>3430.4656847927727</v>
          </cell>
          <cell r="CE1629">
            <v>13157.978514987748</v>
          </cell>
        </row>
      </sheetData>
      <sheetData sheetId="5"/>
      <sheetData sheetId="6"/>
      <sheetData sheetId="7">
        <row r="11">
          <cell r="K11">
            <v>1626.5558577096563</v>
          </cell>
        </row>
      </sheetData>
      <sheetData sheetId="8">
        <row r="18">
          <cell r="AR18">
            <v>-4.9044275586590187</v>
          </cell>
        </row>
      </sheetData>
      <sheetData sheetId="9"/>
      <sheetData sheetId="10"/>
      <sheetData sheetId="11"/>
      <sheetData sheetId="12">
        <row r="5">
          <cell r="AG5">
            <v>8728.9266655100455</v>
          </cell>
        </row>
      </sheetData>
      <sheetData sheetId="13"/>
      <sheetData sheetId="14"/>
      <sheetData sheetId="15"/>
      <sheetData sheetId="16">
        <row r="3">
          <cell r="G3">
            <v>8728.9266655100455</v>
          </cell>
        </row>
      </sheetData>
      <sheetData sheetId="17"/>
      <sheetData sheetId="18"/>
      <sheetData sheetId="19"/>
      <sheetData sheetId="20">
        <row r="1">
          <cell r="B1">
            <v>35.389843548387091</v>
          </cell>
        </row>
        <row r="127">
          <cell r="B127">
            <v>3540.5490038285825</v>
          </cell>
          <cell r="G127">
            <v>14789.182103014511</v>
          </cell>
        </row>
        <row r="128">
          <cell r="B128">
            <v>3755.8121200084006</v>
          </cell>
          <cell r="G128">
            <v>15679.4261028083</v>
          </cell>
        </row>
        <row r="129">
          <cell r="B129">
            <v>3177.5521422606853</v>
          </cell>
          <cell r="G129">
            <v>10818.930727186033</v>
          </cell>
        </row>
        <row r="130">
          <cell r="B130">
            <v>5205.7588571192282</v>
          </cell>
          <cell r="G130">
            <v>23209.649867052136</v>
          </cell>
        </row>
        <row r="131">
          <cell r="B131">
            <v>25529.018781110761</v>
          </cell>
          <cell r="G131">
            <v>94552.133727203152</v>
          </cell>
        </row>
        <row r="132">
          <cell r="B132">
            <v>19331.104029948227</v>
          </cell>
          <cell r="G132">
            <v>77442.798265947757</v>
          </cell>
        </row>
        <row r="133">
          <cell r="B133">
            <v>4749.6445573462279</v>
          </cell>
          <cell r="G133">
            <v>18127.417759131644</v>
          </cell>
        </row>
        <row r="145">
          <cell r="B145">
            <v>65289.440000000002</v>
          </cell>
          <cell r="G145">
            <v>254619.53899999999</v>
          </cell>
          <cell r="H145">
            <v>234697.94899999999</v>
          </cell>
          <cell r="M145">
            <v>62333.540304536982</v>
          </cell>
          <cell r="Y145">
            <v>61225.241189063199</v>
          </cell>
          <cell r="FK145">
            <v>186096</v>
          </cell>
        </row>
        <row r="146">
          <cell r="B146">
            <v>32721.480742656</v>
          </cell>
          <cell r="G146">
            <v>134989.504401582</v>
          </cell>
          <cell r="H146">
            <v>131834.017741105</v>
          </cell>
          <cell r="M146">
            <v>35208.529632645688</v>
          </cell>
          <cell r="Y146">
            <v>34624.599284223907</v>
          </cell>
          <cell r="FK146">
            <v>129671.01254678</v>
          </cell>
        </row>
        <row r="147">
          <cell r="B147">
            <v>18265.348474086306</v>
          </cell>
          <cell r="G147">
            <v>73290.968000158202</v>
          </cell>
          <cell r="H147">
            <v>73218.829438105691</v>
          </cell>
          <cell r="M147">
            <v>18819.481304668003</v>
          </cell>
          <cell r="Y147">
            <v>18620.116801212997</v>
          </cell>
          <cell r="FK147">
            <v>25184.355750890001</v>
          </cell>
        </row>
        <row r="148">
          <cell r="B148">
            <v>28074.934727791901</v>
          </cell>
          <cell r="G148">
            <v>93771.072014102494</v>
          </cell>
          <cell r="H148">
            <v>59960.475622408499</v>
          </cell>
          <cell r="M148">
            <v>16493.353668852396</v>
          </cell>
          <cell r="Y148">
            <v>16110.129440813498</v>
          </cell>
          <cell r="FK148">
            <v>62695.653898979996</v>
          </cell>
        </row>
        <row r="153">
          <cell r="B153">
            <v>7251.0985888187515</v>
          </cell>
          <cell r="C153">
            <v>7560.9718045045393</v>
          </cell>
          <cell r="D153">
            <v>5073.1139220040222</v>
          </cell>
          <cell r="G153">
            <v>27365.670995187207</v>
          </cell>
          <cell r="H153">
            <v>21957.556401914964</v>
          </cell>
          <cell r="L153">
            <v>7749.5042689853317</v>
          </cell>
          <cell r="M153">
            <v>5911.347079164846</v>
          </cell>
          <cell r="X153">
            <v>4804.096332878582</v>
          </cell>
          <cell r="Y153">
            <v>6212.132216600181</v>
          </cell>
          <cell r="AK153">
            <v>4760.9631841459059</v>
          </cell>
          <cell r="AT153">
            <v>4573.923987511891</v>
          </cell>
          <cell r="AX153">
            <v>18458.275642770226</v>
          </cell>
          <cell r="BC153">
            <v>4351.9445855158519</v>
          </cell>
          <cell r="BO153">
            <v>4967.6911947234566</v>
          </cell>
          <cell r="CA153">
            <v>4564.7158750190174</v>
          </cell>
          <cell r="CJ153">
            <v>3983.9712815740886</v>
          </cell>
          <cell r="CN153">
            <v>14683.230933748007</v>
          </cell>
          <cell r="CS153">
            <v>3996.4319668739645</v>
          </cell>
          <cell r="DB153">
            <v>3973.8986550615773</v>
          </cell>
          <cell r="DN153">
            <v>2728.9290302383843</v>
          </cell>
          <cell r="DX153">
            <v>14341.036854706465</v>
          </cell>
          <cell r="FK153">
            <v>16893.61615875503</v>
          </cell>
        </row>
        <row r="154">
          <cell r="B154">
            <v>2202.0256892321459</v>
          </cell>
          <cell r="C154">
            <v>2500.608033424317</v>
          </cell>
          <cell r="D154">
            <v>1902.7447781502115</v>
          </cell>
          <cell r="G154">
            <v>10103.777162718066</v>
          </cell>
          <cell r="H154">
            <v>8477.2200320510765</v>
          </cell>
          <cell r="L154">
            <v>3064.5484746924376</v>
          </cell>
          <cell r="M154">
            <v>2378.7878113455199</v>
          </cell>
          <cell r="X154">
            <v>2336.5949653691659</v>
          </cell>
          <cell r="Y154">
            <v>2339.1634325222067</v>
          </cell>
          <cell r="AK154">
            <v>1856.5240100331384</v>
          </cell>
          <cell r="AT154">
            <v>2067.3465038120221</v>
          </cell>
          <cell r="AX154">
            <v>8504.2806793911077</v>
          </cell>
          <cell r="BC154">
            <v>2058.3781372263038</v>
          </cell>
          <cell r="BO154">
            <v>2497.5154913262895</v>
          </cell>
          <cell r="CA154">
            <v>1881.040547026492</v>
          </cell>
          <cell r="CJ154">
            <v>1355.0226190075655</v>
          </cell>
          <cell r="CN154">
            <v>7261.5412456562744</v>
          </cell>
          <cell r="CS154">
            <v>2010.0586780520543</v>
          </cell>
          <cell r="DB154">
            <v>2363.1951698100356</v>
          </cell>
          <cell r="DN154">
            <v>1533.2647787866192</v>
          </cell>
          <cell r="DX154">
            <v>6647.3128649591445</v>
          </cell>
          <cell r="FK154">
            <v>8794.2519243883435</v>
          </cell>
        </row>
        <row r="155">
          <cell r="B155">
            <v>1578.8360169968346</v>
          </cell>
          <cell r="C155">
            <v>1818.2750125486846</v>
          </cell>
          <cell r="D155">
            <v>1833.8347542590927</v>
          </cell>
          <cell r="G155">
            <v>7246.2485491640718</v>
          </cell>
          <cell r="H155">
            <v>6691.1599616844023</v>
          </cell>
          <cell r="L155">
            <v>1933.8085853078887</v>
          </cell>
          <cell r="M155">
            <v>1712.2688353400549</v>
          </cell>
          <cell r="X155">
            <v>1915.328934310664</v>
          </cell>
          <cell r="Y155">
            <v>1600.2680111095001</v>
          </cell>
          <cell r="AK155">
            <v>1544.7883609757546</v>
          </cell>
          <cell r="AT155">
            <v>1228.2726815584292</v>
          </cell>
          <cell r="AX155">
            <v>4020.5711676422929</v>
          </cell>
          <cell r="BC155">
            <v>754.29880628004139</v>
          </cell>
          <cell r="BO155">
            <v>1028.0429143615295</v>
          </cell>
          <cell r="CA155">
            <v>1009.9567654422929</v>
          </cell>
          <cell r="CJ155">
            <v>1104.0939526010789</v>
          </cell>
          <cell r="CN155">
            <v>2966.5675983240717</v>
          </cell>
          <cell r="CS155">
            <v>502.86578024296409</v>
          </cell>
          <cell r="DB155">
            <v>1096.3776563537499</v>
          </cell>
          <cell r="DN155">
            <v>263.23020912627891</v>
          </cell>
          <cell r="DX155">
            <v>2179.044686715727</v>
          </cell>
          <cell r="FK155">
            <v>2348.9230914011919</v>
          </cell>
        </row>
        <row r="156">
          <cell r="B156">
            <v>3218.4245055876017</v>
          </cell>
          <cell r="C156">
            <v>3063.0662782055729</v>
          </cell>
          <cell r="D156">
            <v>1349.0082843282562</v>
          </cell>
          <cell r="G156">
            <v>9563.4269415511117</v>
          </cell>
          <cell r="H156">
            <v>6740.8952800661418</v>
          </cell>
          <cell r="L156">
            <v>2757.7161250422491</v>
          </cell>
          <cell r="M156">
            <v>1687.7559526611312</v>
          </cell>
          <cell r="X156">
            <v>524.22003271568792</v>
          </cell>
          <cell r="Y156">
            <v>2149.9302480236706</v>
          </cell>
          <cell r="AK156">
            <v>1554.2007950530838</v>
          </cell>
          <cell r="AT156">
            <v>1356.5443511862386</v>
          </cell>
          <cell r="AX156">
            <v>6131.1411602719754</v>
          </cell>
          <cell r="BC156">
            <v>1557.9588264431063</v>
          </cell>
          <cell r="BO156">
            <v>1501.4646098433518</v>
          </cell>
          <cell r="CA156">
            <v>1715.1733727992787</v>
          </cell>
          <cell r="CJ156">
            <v>1513.0589430536702</v>
          </cell>
          <cell r="CN156">
            <v>4490.8065353329703</v>
          </cell>
          <cell r="CS156">
            <v>1536.7239710310409</v>
          </cell>
          <cell r="DB156">
            <v>452.08445969458899</v>
          </cell>
          <cell r="DN156">
            <v>988.93916155367015</v>
          </cell>
          <cell r="DX156">
            <v>5382.4043063845047</v>
          </cell>
          <cell r="FK156">
            <v>5973.9639717454957</v>
          </cell>
        </row>
      </sheetData>
      <sheetData sheetId="21"/>
      <sheetData sheetId="22"/>
      <sheetData sheetId="23">
        <row r="1">
          <cell r="B1">
            <v>35.389843548387091</v>
          </cell>
        </row>
      </sheetData>
      <sheetData sheetId="24">
        <row r="14">
          <cell r="H14">
            <v>-200819.66805112362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Sheet3"/>
      <sheetName val="MDA table"/>
      <sheetName val="Conso THB"/>
      <sheetName val="Restated"/>
      <sheetName val="Conso USD (2)"/>
      <sheetName val="EPS Calculation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W2">
            <v>33.933399999999999</v>
          </cell>
        </row>
        <row r="136">
          <cell r="AS136">
            <v>1040483.9741993946</v>
          </cell>
          <cell r="AW136">
            <v>4244603.9242685866</v>
          </cell>
        </row>
        <row r="165">
          <cell r="AW165">
            <v>1560293.3129807306</v>
          </cell>
        </row>
        <row r="168">
          <cell r="AW168">
            <v>1373000</v>
          </cell>
        </row>
        <row r="184">
          <cell r="AW184">
            <v>3202904.3561643837</v>
          </cell>
        </row>
        <row r="322">
          <cell r="AW322">
            <v>3733639.4193532914</v>
          </cell>
        </row>
        <row r="351">
          <cell r="AW351">
            <v>1369839.4799987376</v>
          </cell>
        </row>
        <row r="354">
          <cell r="AW354">
            <v>1204073.5446200001</v>
          </cell>
        </row>
        <row r="370">
          <cell r="AW370">
            <v>2795715.2644800004</v>
          </cell>
        </row>
        <row r="372">
          <cell r="AW372">
            <v>3074610.7547141705</v>
          </cell>
          <cell r="EK372">
            <v>2642504.7721423255</v>
          </cell>
        </row>
        <row r="373">
          <cell r="AW373">
            <v>2617031.2404428031</v>
          </cell>
        </row>
        <row r="374">
          <cell r="AW374">
            <v>3411625.7132950556</v>
          </cell>
        </row>
        <row r="375">
          <cell r="EK375">
            <v>4671214.6413882095</v>
          </cell>
        </row>
        <row r="377">
          <cell r="CQ377">
            <v>1789548.2949214941</v>
          </cell>
        </row>
        <row r="622">
          <cell r="AW622">
            <v>809.92684161074931</v>
          </cell>
        </row>
        <row r="685">
          <cell r="AW685">
            <v>82603.364858239001</v>
          </cell>
          <cell r="EK685">
            <v>57555.788094920084</v>
          </cell>
        </row>
        <row r="686">
          <cell r="AW686">
            <v>96380.607501199309</v>
          </cell>
        </row>
        <row r="687">
          <cell r="AW687">
            <v>107348.3000741103</v>
          </cell>
        </row>
        <row r="688">
          <cell r="EK688">
            <v>124634.35510327249</v>
          </cell>
        </row>
        <row r="689">
          <cell r="CQ689">
            <v>104142.12923535607</v>
          </cell>
        </row>
        <row r="1758">
          <cell r="AW1758">
            <v>-58.299608803816227</v>
          </cell>
          <cell r="EK1758">
            <v>-58.299608803887168</v>
          </cell>
        </row>
        <row r="1759">
          <cell r="AW1759">
            <v>7123.1399665344343</v>
          </cell>
          <cell r="EK1759">
            <v>3169.6982399315652</v>
          </cell>
        </row>
        <row r="1760">
          <cell r="AW1760">
            <v>11861.076059573377</v>
          </cell>
        </row>
        <row r="1761">
          <cell r="AW1761">
            <v>15093.232163886927</v>
          </cell>
        </row>
        <row r="1762">
          <cell r="EK1762">
            <v>12736.400763366191</v>
          </cell>
        </row>
        <row r="1763">
          <cell r="CQ1763">
            <v>18171.349186696978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8">
          <cell r="CI48">
            <v>-539.68478535981205</v>
          </cell>
        </row>
      </sheetData>
      <sheetData sheetId="22">
        <row r="1">
          <cell r="AB1">
            <v>34.7029</v>
          </cell>
        </row>
        <row r="127">
          <cell r="G127">
            <v>17822.831618671698</v>
          </cell>
        </row>
        <row r="128">
          <cell r="G128">
            <v>16319.743269892799</v>
          </cell>
        </row>
        <row r="129">
          <cell r="G129">
            <v>11362.900525835101</v>
          </cell>
        </row>
        <row r="130">
          <cell r="G130">
            <v>24852.939722804189</v>
          </cell>
        </row>
        <row r="131">
          <cell r="G131">
            <v>105567.803755138</v>
          </cell>
        </row>
        <row r="132">
          <cell r="G132">
            <v>92075.493704992274</v>
          </cell>
        </row>
        <row r="133">
          <cell r="G133">
            <v>18330.559083636683</v>
          </cell>
        </row>
        <row r="146">
          <cell r="G146">
            <v>145760.303329102</v>
          </cell>
        </row>
        <row r="147">
          <cell r="G147">
            <v>81065.424271087497</v>
          </cell>
        </row>
        <row r="148">
          <cell r="G148">
            <v>115597.611285215</v>
          </cell>
        </row>
        <row r="154">
          <cell r="G154">
            <v>10060.927646297656</v>
          </cell>
        </row>
        <row r="155">
          <cell r="G155">
            <v>7064.249628545298</v>
          </cell>
        </row>
        <row r="156">
          <cell r="G156">
            <v>17010.570523955499</v>
          </cell>
        </row>
      </sheetData>
      <sheetData sheetId="23"/>
      <sheetData sheetId="24"/>
      <sheetData sheetId="25"/>
      <sheetData sheetId="26">
        <row r="20">
          <cell r="G20">
            <v>356.83712802135949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EPS Calculation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Sheet1"/>
      <sheetName val="Exch rates"/>
      <sheetName val="Sheet3"/>
      <sheetName val="MDA table"/>
      <sheetName val="Conso THB"/>
      <sheetName val="EBITDA table (VJ)"/>
      <sheetName val="Conso_table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X2">
            <v>31.542200000000001</v>
          </cell>
          <cell r="AZ2">
            <v>31.741199999999999</v>
          </cell>
        </row>
        <row r="147">
          <cell r="AY147">
            <v>1156045.093373843</v>
          </cell>
          <cell r="BB147">
            <v>4386602.8845482385</v>
          </cell>
          <cell r="BC147">
            <v>4367462.6188047156</v>
          </cell>
        </row>
        <row r="177">
          <cell r="AY177">
            <v>389571.3339349798</v>
          </cell>
          <cell r="BB177">
            <v>1564216.7112394576</v>
          </cell>
          <cell r="BC177">
            <v>1557978.6002149906</v>
          </cell>
        </row>
        <row r="180">
          <cell r="AY180">
            <v>342342</v>
          </cell>
          <cell r="BB180">
            <v>1373064.4657534244</v>
          </cell>
          <cell r="BC180">
            <v>1373000</v>
          </cell>
        </row>
        <row r="200">
          <cell r="AY200">
            <v>883012.86253414233</v>
          </cell>
          <cell r="BB200">
            <v>3391925.8022977007</v>
          </cell>
          <cell r="BC200">
            <v>3111877.9452054799</v>
          </cell>
        </row>
        <row r="349">
          <cell r="AY349">
            <v>1066374.9708161002</v>
          </cell>
          <cell r="BB349">
            <v>3918313.1829136093</v>
          </cell>
          <cell r="BC349">
            <v>3736852.039981693</v>
          </cell>
        </row>
        <row r="379">
          <cell r="AY379">
            <v>376618.33049290505</v>
          </cell>
          <cell r="BB379">
            <v>1419098.4873437143</v>
          </cell>
          <cell r="BC379">
            <v>1387371.4799966712</v>
          </cell>
        </row>
        <row r="382">
          <cell r="AY382">
            <v>328029.13</v>
          </cell>
          <cell r="BB382">
            <v>1244261.8299100001</v>
          </cell>
          <cell r="BC382">
            <v>1163395.30158</v>
          </cell>
        </row>
        <row r="402">
          <cell r="AY402">
            <v>775226.90914432297</v>
          </cell>
          <cell r="BB402">
            <v>2981931.9490998946</v>
          </cell>
          <cell r="BC402">
            <v>2768214.1384075349</v>
          </cell>
        </row>
        <row r="404">
          <cell r="AY404">
            <v>845770.3655487533</v>
          </cell>
          <cell r="BB404">
            <v>3164572.1689518699</v>
          </cell>
          <cell r="BC404">
            <v>3140417.2461836366</v>
          </cell>
          <cell r="EU404">
            <v>723000.19319810974</v>
          </cell>
          <cell r="EX404">
            <v>2716810.3396740397</v>
          </cell>
          <cell r="EY404">
            <v>2711631.6762139741</v>
          </cell>
        </row>
        <row r="405">
          <cell r="AY405">
            <v>763431.20093515678</v>
          </cell>
          <cell r="BB405">
            <v>2842230.5352571853</v>
          </cell>
          <cell r="BC405">
            <v>2534846.4527676883</v>
          </cell>
        </row>
        <row r="406">
          <cell r="AY406">
            <v>937047.77396941814</v>
          </cell>
          <cell r="BB406">
            <v>3556802.7450581631</v>
          </cell>
          <cell r="BC406">
            <v>3380569.2610145747</v>
          </cell>
        </row>
        <row r="407">
          <cell r="EU407">
            <v>1311587.4028379479</v>
          </cell>
          <cell r="EX407">
            <v>4942107.2848886382</v>
          </cell>
          <cell r="EY407">
            <v>4589214.5284314007</v>
          </cell>
        </row>
        <row r="409">
          <cell r="AY409">
            <v>2546249.3404533281</v>
          </cell>
          <cell r="BB409">
            <v>9563605.4492672179</v>
          </cell>
          <cell r="BC409">
            <v>9055832.9599658996</v>
          </cell>
          <cell r="CW409">
            <v>511661.7444172707</v>
          </cell>
          <cell r="CZ409">
            <v>1904687.8247045411</v>
          </cell>
          <cell r="DA409">
            <v>1754986.7553205262</v>
          </cell>
        </row>
        <row r="672">
          <cell r="AX672">
            <v>231.31074439417668</v>
          </cell>
          <cell r="AZ672">
            <v>491.46051273864884</v>
          </cell>
        </row>
        <row r="739">
          <cell r="AY739">
            <v>23559.453776750615</v>
          </cell>
          <cell r="BB739">
            <v>86755.576423982886</v>
          </cell>
          <cell r="BC739">
            <v>79208.245838072544</v>
          </cell>
          <cell r="EJ739">
            <v>13150.328003198052</v>
          </cell>
          <cell r="EK739">
            <v>14575.505638082264</v>
          </cell>
          <cell r="EL739">
            <v>13802.162152568297</v>
          </cell>
          <cell r="EM739">
            <v>13109.843105859547</v>
          </cell>
          <cell r="EN739">
            <v>54637.838899708157</v>
          </cell>
          <cell r="EU739">
            <v>16624.269489776278</v>
          </cell>
          <cell r="EX739">
            <v>60602.541981784336</v>
          </cell>
          <cell r="EY739">
            <v>55902.326520870643</v>
          </cell>
        </row>
        <row r="740">
          <cell r="AY740">
            <v>28191.856802935552</v>
          </cell>
          <cell r="BB740">
            <v>103705.69355005035</v>
          </cell>
          <cell r="BC740">
            <v>88793.268342771189</v>
          </cell>
          <cell r="EJ740">
            <v>9935.0752594057431</v>
          </cell>
          <cell r="EK740">
            <v>13206.692788534703</v>
          </cell>
          <cell r="EL740">
            <v>11988.31175733636</v>
          </cell>
          <cell r="EM740">
            <v>11953.816092812331</v>
          </cell>
          <cell r="EN740">
            <v>47083.89589808914</v>
          </cell>
        </row>
        <row r="741">
          <cell r="AY741">
            <v>31839.629041003325</v>
          </cell>
          <cell r="BB741">
            <v>112294.20468150137</v>
          </cell>
          <cell r="BC741">
            <v>106034.85124649169</v>
          </cell>
          <cell r="EJ741">
            <v>13684.434154309141</v>
          </cell>
          <cell r="EK741">
            <v>14882.005042872617</v>
          </cell>
          <cell r="EL741">
            <v>16370.255626576834</v>
          </cell>
          <cell r="EM741">
            <v>17235.710303967484</v>
          </cell>
          <cell r="EN741">
            <v>62172.405127726081</v>
          </cell>
        </row>
        <row r="742">
          <cell r="EU742">
            <v>36716.225610662543</v>
          </cell>
          <cell r="EX742">
            <v>131051.71875836603</v>
          </cell>
          <cell r="EY742">
            <v>120458.8910386208</v>
          </cell>
        </row>
        <row r="743">
          <cell r="CL743">
            <v>20394.394413666054</v>
          </cell>
          <cell r="CM743">
            <v>24065.826873443821</v>
          </cell>
          <cell r="CN743">
            <v>23275.104971324723</v>
          </cell>
          <cell r="CO743">
            <v>22990.072201954365</v>
          </cell>
          <cell r="CP743">
            <v>90725.398460388955</v>
          </cell>
          <cell r="CW743">
            <v>30250.444520250669</v>
          </cell>
          <cell r="CZ743">
            <v>111101.21391538426</v>
          </cell>
          <cell r="DA743">
            <v>97675.147867844062</v>
          </cell>
        </row>
        <row r="1892">
          <cell r="EU1892">
            <v>90.947360802567346</v>
          </cell>
          <cell r="EX1892">
            <v>170.96079188321528</v>
          </cell>
          <cell r="EY1892">
            <v>426.35048604866643</v>
          </cell>
        </row>
        <row r="1893">
          <cell r="AY1893">
            <v>3640.2061435295877</v>
          </cell>
          <cell r="BB1893">
            <v>9488.5877672639253</v>
          </cell>
          <cell r="BC1893">
            <v>7687.7133952805489</v>
          </cell>
          <cell r="EU1893">
            <v>2441.7129050607064</v>
          </cell>
          <cell r="EX1893">
            <v>5294.9115168562485</v>
          </cell>
          <cell r="EY1893">
            <v>3919.5681093249295</v>
          </cell>
        </row>
        <row r="1894">
          <cell r="AY1894">
            <v>3499.5950073514459</v>
          </cell>
          <cell r="BB1894">
            <v>12953.498292712735</v>
          </cell>
          <cell r="BC1894">
            <v>8790.7910964908733</v>
          </cell>
        </row>
        <row r="1895">
          <cell r="AY1895">
            <v>5254.5667012914437</v>
          </cell>
          <cell r="BB1895">
            <v>18449.399671283682</v>
          </cell>
          <cell r="BC1895">
            <v>14203.731722086997</v>
          </cell>
        </row>
        <row r="1896">
          <cell r="EU1896">
            <v>5608.9624227770983</v>
          </cell>
          <cell r="EX1896">
            <v>18066.580494556209</v>
          </cell>
          <cell r="EY1896">
            <v>10744.868777177231</v>
          </cell>
        </row>
        <row r="1897">
          <cell r="CW1897">
            <v>4343.6925243346723</v>
          </cell>
          <cell r="CZ1897">
            <v>17529.99371984788</v>
          </cell>
          <cell r="DA1897">
            <v>16017.79932382729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8">
          <cell r="DN48">
            <v>-356.7418023528582</v>
          </cell>
        </row>
      </sheetData>
      <sheetData sheetId="21">
        <row r="20">
          <cell r="B20">
            <v>3218.406223</v>
          </cell>
        </row>
        <row r="127">
          <cell r="B127">
            <v>5187.6964468430906</v>
          </cell>
          <cell r="J127">
            <v>18892.791085550816</v>
          </cell>
          <cell r="K127">
            <v>16296.334409724597</v>
          </cell>
        </row>
        <row r="128">
          <cell r="B128">
            <v>4146.8578885062907</v>
          </cell>
          <cell r="J128">
            <v>16980.847296257671</v>
          </cell>
          <cell r="K128">
            <v>15504.228866794099</v>
          </cell>
        </row>
        <row r="129">
          <cell r="B129">
            <v>4034.7337464786206</v>
          </cell>
          <cell r="J129">
            <v>12484.450022781319</v>
          </cell>
          <cell r="K129">
            <v>11783.374257554102</v>
          </cell>
        </row>
        <row r="130">
          <cell r="B130">
            <v>8129.4239127203873</v>
          </cell>
          <cell r="J130">
            <v>28106.643667212134</v>
          </cell>
          <cell r="K130">
            <v>23753.483342067302</v>
          </cell>
        </row>
        <row r="131">
          <cell r="B131">
            <v>29962.716142429879</v>
          </cell>
          <cell r="J131">
            <v>108440.11512246911</v>
          </cell>
          <cell r="K131">
            <v>104943.14350247492</v>
          </cell>
        </row>
        <row r="132">
          <cell r="B132">
            <v>26162.853668308118</v>
          </cell>
          <cell r="J132">
            <v>97748.099421009712</v>
          </cell>
          <cell r="K132">
            <v>84479.128024216567</v>
          </cell>
        </row>
        <row r="133">
          <cell r="B133">
            <v>5966.6580628172969</v>
          </cell>
          <cell r="J133">
            <v>20102.527565530589</v>
          </cell>
          <cell r="K133">
            <v>17276.668257968166</v>
          </cell>
        </row>
        <row r="145">
          <cell r="B145">
            <v>83590.938999999998</v>
          </cell>
          <cell r="J145">
            <v>302755.47399999993</v>
          </cell>
          <cell r="K145">
            <v>274036.36339524778</v>
          </cell>
        </row>
        <row r="146">
          <cell r="B146">
            <v>45834.414716084306</v>
          </cell>
          <cell r="J146">
            <v>157518.02945007483</v>
          </cell>
          <cell r="K146">
            <v>139561.24040377891</v>
          </cell>
        </row>
        <row r="147">
          <cell r="B147">
            <v>22788.775116561603</v>
          </cell>
          <cell r="J147">
            <v>87476.249877691793</v>
          </cell>
          <cell r="K147">
            <v>75243.552802450198</v>
          </cell>
        </row>
        <row r="148">
          <cell r="B148">
            <v>33526.965518936602</v>
          </cell>
          <cell r="J148">
            <v>121087.18990669011</v>
          </cell>
          <cell r="K148">
            <v>113102.5337079282</v>
          </cell>
        </row>
        <row r="154">
          <cell r="B154">
            <v>5731.7155115528985</v>
          </cell>
          <cell r="J154">
            <v>15233.225725547414</v>
          </cell>
          <cell r="K154">
            <v>8924.5356022916294</v>
          </cell>
        </row>
        <row r="155">
          <cell r="B155">
            <v>1837.3059889243405</v>
          </cell>
          <cell r="J155">
            <v>7012.3762553391716</v>
          </cell>
          <cell r="K155">
            <v>7023.5936412812916</v>
          </cell>
        </row>
        <row r="156">
          <cell r="B156">
            <v>4734.3989908926605</v>
          </cell>
          <cell r="J156">
            <v>18474.922958490359</v>
          </cell>
          <cell r="K156">
            <v>14307.721075612128</v>
          </cell>
        </row>
      </sheetData>
      <sheetData sheetId="22">
        <row r="20">
          <cell r="B20">
            <v>573.8034886448861</v>
          </cell>
          <cell r="G20">
            <v>892.96307232800291</v>
          </cell>
          <cell r="H20">
            <v>1184.2933047052547</v>
          </cell>
        </row>
      </sheetData>
      <sheetData sheetId="23"/>
      <sheetData sheetId="24"/>
      <sheetData sheetId="25"/>
      <sheetData sheetId="26">
        <row r="20">
          <cell r="B20">
            <v>100.78887371619773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J2">
            <v>32.9559</v>
          </cell>
          <cell r="AS2">
            <v>35.106000000000002</v>
          </cell>
          <cell r="AU2">
            <v>34.7029</v>
          </cell>
        </row>
        <row r="128">
          <cell r="AT128">
            <v>1060272.4198410779</v>
          </cell>
        </row>
        <row r="154">
          <cell r="AS154">
            <v>379252.85758241313</v>
          </cell>
          <cell r="AT154">
            <v>386354.44945509447</v>
          </cell>
        </row>
        <row r="157">
          <cell r="AS157">
            <v>338547.94520547945</v>
          </cell>
          <cell r="AT157">
            <v>342309.58904109593</v>
          </cell>
        </row>
        <row r="172">
          <cell r="AS172">
            <v>769889.58904109593</v>
          </cell>
          <cell r="AT172">
            <v>778443.91780821909</v>
          </cell>
        </row>
        <row r="302">
          <cell r="AT302">
            <v>948846.02001121803</v>
          </cell>
        </row>
        <row r="328">
          <cell r="AT328">
            <v>347944.63037071412</v>
          </cell>
        </row>
        <row r="331">
          <cell r="AT331">
            <v>306941.00533000007</v>
          </cell>
        </row>
        <row r="346">
          <cell r="AT346">
            <v>619165.96460550698</v>
          </cell>
        </row>
        <row r="348">
          <cell r="AT348">
            <v>789624.28235351329</v>
          </cell>
          <cell r="EF348">
            <v>678162.46058630291</v>
          </cell>
        </row>
        <row r="349">
          <cell r="AT349">
            <v>597684.05475282762</v>
          </cell>
        </row>
        <row r="350">
          <cell r="AT350">
            <v>835589.28321109852</v>
          </cell>
        </row>
        <row r="351">
          <cell r="EF351">
            <v>1107574.3405561522</v>
          </cell>
        </row>
        <row r="353">
          <cell r="AT353">
            <v>2222897.6203174391</v>
          </cell>
          <cell r="CM353">
            <v>437160.81917498424</v>
          </cell>
        </row>
        <row r="581">
          <cell r="AS581">
            <v>194.4237249353387</v>
          </cell>
          <cell r="AU581">
            <v>395.48985546395261</v>
          </cell>
        </row>
        <row r="643">
          <cell r="AT643">
            <v>19811.08425078007</v>
          </cell>
          <cell r="EF643">
            <v>13870.907210504985</v>
          </cell>
        </row>
        <row r="644">
          <cell r="AT644">
            <v>24473.165466691342</v>
          </cell>
        </row>
        <row r="645">
          <cell r="AT645">
            <v>27376.560728392091</v>
          </cell>
        </row>
        <row r="646">
          <cell r="EF646">
            <v>32075.577187452142</v>
          </cell>
        </row>
        <row r="647">
          <cell r="CM647">
            <v>25714.326047906383</v>
          </cell>
        </row>
        <row r="1656">
          <cell r="EF1656">
            <v>12.593626177117585</v>
          </cell>
        </row>
        <row r="1657">
          <cell r="AT1657">
            <v>1942.474751311094</v>
          </cell>
          <cell r="EF1657">
            <v>954.19344745316221</v>
          </cell>
        </row>
        <row r="1658">
          <cell r="AT1658">
            <v>2973.6248005022157</v>
          </cell>
        </row>
        <row r="1659">
          <cell r="AT1659">
            <v>3272.5911772464879</v>
          </cell>
        </row>
        <row r="1660">
          <cell r="EF1660">
            <v>2476.9317670694654</v>
          </cell>
        </row>
        <row r="1661">
          <cell r="CM1661">
            <v>4757.5655145371693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BH10">
            <v>878.90805121651272</v>
          </cell>
        </row>
      </sheetData>
      <sheetData sheetId="13"/>
      <sheetData sheetId="14"/>
      <sheetData sheetId="15"/>
      <sheetData sheetId="16">
        <row r="3">
          <cell r="G3">
            <v>9055.8319599658989</v>
          </cell>
        </row>
        <row r="20">
          <cell r="B20">
            <v>155.13983093810825</v>
          </cell>
        </row>
      </sheetData>
      <sheetData sheetId="17"/>
      <sheetData sheetId="18"/>
      <sheetData sheetId="19"/>
      <sheetData sheetId="20">
        <row r="1">
          <cell r="B1">
            <v>34.286299999999997</v>
          </cell>
        </row>
        <row r="127">
          <cell r="B127">
            <v>4449.6167712987199</v>
          </cell>
        </row>
        <row r="128">
          <cell r="B128">
            <v>3548.1167686093604</v>
          </cell>
        </row>
        <row r="129">
          <cell r="B129">
            <v>2674.2892281603599</v>
          </cell>
        </row>
        <row r="130">
          <cell r="B130">
            <v>6161.7052382859874</v>
          </cell>
        </row>
        <row r="131">
          <cell r="B131">
            <v>27106.860240515573</v>
          </cell>
        </row>
        <row r="132">
          <cell r="B132">
            <v>23366.785645641296</v>
          </cell>
        </row>
        <row r="133">
          <cell r="B133">
            <v>4353.4363284687888</v>
          </cell>
        </row>
        <row r="145">
          <cell r="B145">
            <v>71660.810000000012</v>
          </cell>
        </row>
        <row r="146">
          <cell r="B146">
            <v>36992.899508883493</v>
          </cell>
        </row>
        <row r="147">
          <cell r="B147">
            <v>19199.433259404996</v>
          </cell>
        </row>
        <row r="148">
          <cell r="B148">
            <v>28501.462603110802</v>
          </cell>
        </row>
        <row r="153">
          <cell r="B153">
            <v>8188.6900193756355</v>
          </cell>
        </row>
        <row r="154">
          <cell r="B154">
            <v>2229.1741854040183</v>
          </cell>
        </row>
        <row r="155">
          <cell r="B155">
            <v>2026.209022038626</v>
          </cell>
        </row>
        <row r="156">
          <cell r="B156">
            <v>3920.7156820285854</v>
          </cell>
        </row>
      </sheetData>
      <sheetData sheetId="21"/>
      <sheetData sheetId="22"/>
      <sheetData sheetId="23">
        <row r="20">
          <cell r="B20">
            <v>83.761344134058788</v>
          </cell>
        </row>
      </sheetData>
      <sheetData sheetId="24">
        <row r="14">
          <cell r="B14">
            <v>-49734.481184214354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Asia Analysis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Sheet3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K2">
            <v>33.756192817679548</v>
          </cell>
          <cell r="AT2">
            <v>34.7029</v>
          </cell>
          <cell r="AV2">
            <v>34.255000000000003</v>
          </cell>
        </row>
        <row r="131">
          <cell r="AU131">
            <v>1071923.7651140569</v>
          </cell>
        </row>
        <row r="159">
          <cell r="AU159">
            <v>396250.56187572097</v>
          </cell>
        </row>
        <row r="162">
          <cell r="AU162">
            <v>346071.23287671234</v>
          </cell>
        </row>
        <row r="178">
          <cell r="AU178">
            <v>786998.24657534237</v>
          </cell>
        </row>
        <row r="311">
          <cell r="AU311">
            <v>989102.82001138164</v>
          </cell>
        </row>
        <row r="339">
          <cell r="AU339">
            <v>326392.97999985737</v>
          </cell>
        </row>
        <row r="342">
          <cell r="AU342">
            <v>305069.38529000001</v>
          </cell>
        </row>
        <row r="358">
          <cell r="AU358">
            <v>766063.34470924188</v>
          </cell>
        </row>
        <row r="360">
          <cell r="AU360">
            <v>758355.62925667875</v>
          </cell>
          <cell r="EI360">
            <v>652475.52698414749</v>
          </cell>
        </row>
        <row r="361">
          <cell r="AU361">
            <v>704118.51443673344</v>
          </cell>
        </row>
        <row r="362">
          <cell r="AU362">
            <v>924154.38631706894</v>
          </cell>
        </row>
        <row r="363">
          <cell r="EI363">
            <v>1271028.2479654127</v>
          </cell>
        </row>
        <row r="365">
          <cell r="AU365">
            <v>2386628.5300104809</v>
          </cell>
          <cell r="CO365">
            <v>463124.75506092096</v>
          </cell>
        </row>
        <row r="602">
          <cell r="AS602">
            <v>194.4237249353387</v>
          </cell>
          <cell r="AT602">
            <v>201.06613052861388</v>
          </cell>
          <cell r="AV602">
            <v>593.04878413072538</v>
          </cell>
        </row>
        <row r="665">
          <cell r="AU665">
            <v>20416.055424021775</v>
          </cell>
          <cell r="EI665">
            <v>14019.227854517823</v>
          </cell>
        </row>
        <row r="666">
          <cell r="AU666">
            <v>25210.564013751053</v>
          </cell>
        </row>
        <row r="667">
          <cell r="AU667">
            <v>26977.927188903632</v>
          </cell>
        </row>
        <row r="668">
          <cell r="EI668">
            <v>32211.468609678723</v>
          </cell>
        </row>
        <row r="669">
          <cell r="CO669">
            <v>26373.85016247991</v>
          </cell>
        </row>
        <row r="1708">
          <cell r="EI1708">
            <v>83.045545996746114</v>
          </cell>
        </row>
        <row r="1709">
          <cell r="AU1709">
            <v>1800.8328830602447</v>
          </cell>
          <cell r="EI1709">
            <v>818.54739856599895</v>
          </cell>
        </row>
        <row r="1710">
          <cell r="AU1710">
            <v>3518.8574317654211</v>
          </cell>
        </row>
        <row r="1711">
          <cell r="AU1711">
            <v>4452.2341422812124</v>
          </cell>
        </row>
        <row r="1712">
          <cell r="EI1712">
            <v>3890.5140544741062</v>
          </cell>
        </row>
        <row r="1713">
          <cell r="CO1713">
            <v>5062.8630040667722</v>
          </cell>
        </row>
      </sheetData>
      <sheetData sheetId="4"/>
      <sheetData sheetId="5"/>
      <sheetData sheetId="6"/>
      <sheetData sheetId="7"/>
      <sheetData sheetId="8">
        <row r="20">
          <cell r="AL20">
            <v>-0.3884771977716599</v>
          </cell>
        </row>
      </sheetData>
      <sheetData sheetId="9"/>
      <sheetData sheetId="10"/>
      <sheetData sheetId="11"/>
      <sheetData sheetId="12"/>
      <sheetData sheetId="13">
        <row r="22">
          <cell r="Q22">
            <v>2864.245278031874</v>
          </cell>
        </row>
      </sheetData>
      <sheetData sheetId="14"/>
      <sheetData sheetId="15"/>
      <sheetData sheetId="16"/>
      <sheetData sheetId="17">
        <row r="3">
          <cell r="G3">
            <v>9062.8853700065429</v>
          </cell>
        </row>
        <row r="20">
          <cell r="B20">
            <v>157.98199196106111</v>
          </cell>
        </row>
      </sheetData>
      <sheetData sheetId="18"/>
      <sheetData sheetId="19"/>
      <sheetData sheetId="20"/>
      <sheetData sheetId="21"/>
      <sheetData sheetId="22">
        <row r="1">
          <cell r="B1">
            <v>33.373800000000003</v>
          </cell>
        </row>
        <row r="127">
          <cell r="B127">
            <v>4342.1551875212208</v>
          </cell>
        </row>
        <row r="128">
          <cell r="B128">
            <v>4102.5117563981403</v>
          </cell>
        </row>
        <row r="129">
          <cell r="B129">
            <v>3130.0886481621701</v>
          </cell>
        </row>
        <row r="130">
          <cell r="B130">
            <v>6047.0247501353024</v>
          </cell>
        </row>
        <row r="131">
          <cell r="B131">
            <v>26222.990908643842</v>
          </cell>
        </row>
        <row r="132">
          <cell r="B132">
            <v>24119.534336437755</v>
          </cell>
        </row>
        <row r="133">
          <cell r="B133">
            <v>4640.240666757365</v>
          </cell>
        </row>
        <row r="145">
          <cell r="B145">
            <v>72604.546000000002</v>
          </cell>
        </row>
        <row r="146">
          <cell r="B146">
            <v>37025.834772235408</v>
          </cell>
        </row>
        <row r="147">
          <cell r="B147">
            <v>20277.833496546002</v>
          </cell>
        </row>
        <row r="148">
          <cell r="B148">
            <v>29252.449319306194</v>
          </cell>
        </row>
        <row r="153">
          <cell r="B153">
            <v>9771.9235752647492</v>
          </cell>
        </row>
        <row r="154">
          <cell r="B154">
            <v>2827.6574096282002</v>
          </cell>
        </row>
        <row r="155">
          <cell r="B155">
            <v>1683.2164625868268</v>
          </cell>
        </row>
        <row r="156">
          <cell r="B156">
            <v>5178.0050388951022</v>
          </cell>
        </row>
      </sheetData>
      <sheetData sheetId="23"/>
      <sheetData sheetId="24"/>
      <sheetData sheetId="25">
        <row r="1">
          <cell r="K1">
            <v>35.402340163934419</v>
          </cell>
        </row>
      </sheetData>
      <sheetData sheetId="26">
        <row r="21">
          <cell r="N21">
            <v>3134.6501813528021</v>
          </cell>
        </row>
      </sheetData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EPS Calculation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Sheet1"/>
      <sheetName val="Exch rates"/>
      <sheetName val="Sheet3"/>
      <sheetName val="MDA table"/>
      <sheetName val="EBITDA table (VJ)"/>
      <sheetName val="Conso_table"/>
      <sheetName val="Restated"/>
      <sheetName val="Conso USD (2)"/>
      <sheetName val="Conso THB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N2">
            <v>35.646999999999998</v>
          </cell>
          <cell r="AX2">
            <v>31.542200000000001</v>
          </cell>
        </row>
        <row r="140">
          <cell r="AX140">
            <v>1086710.2609462815</v>
          </cell>
        </row>
        <row r="169">
          <cell r="AX169">
            <v>379959.37136125506</v>
          </cell>
        </row>
        <row r="172">
          <cell r="AX172">
            <v>338580</v>
          </cell>
        </row>
        <row r="190">
          <cell r="AX190">
            <v>854342.09044848941</v>
          </cell>
        </row>
        <row r="332">
          <cell r="AX332">
            <v>946516.98273525503</v>
          </cell>
        </row>
        <row r="361">
          <cell r="AX361">
            <v>362550.86685135536</v>
          </cell>
        </row>
        <row r="364">
          <cell r="AX364">
            <v>298866.28462000005</v>
          </cell>
        </row>
        <row r="382">
          <cell r="AX382">
            <v>717189.43614567805</v>
          </cell>
        </row>
        <row r="384">
          <cell r="AX384">
            <v>794794.04761291668</v>
          </cell>
          <cell r="EN384">
            <v>682318.81845558132</v>
          </cell>
        </row>
        <row r="385">
          <cell r="AX385">
            <v>696892.73900908325</v>
          </cell>
        </row>
        <row r="386">
          <cell r="AX386">
            <v>833436.78373028862</v>
          </cell>
        </row>
        <row r="387">
          <cell r="EN387">
            <v>1160714.9458270317</v>
          </cell>
        </row>
        <row r="389">
          <cell r="AX389">
            <v>2325123.5703522889</v>
          </cell>
          <cell r="CS389">
            <v>482089.80606967548</v>
          </cell>
        </row>
        <row r="641">
          <cell r="AX641">
            <v>231.31074439417668</v>
          </cell>
        </row>
        <row r="706">
          <cell r="AX706">
            <v>21743.88376653985</v>
          </cell>
          <cell r="EN706">
            <v>15412.80565953077</v>
          </cell>
        </row>
        <row r="707">
          <cell r="AX707">
            <v>26691.048590266051</v>
          </cell>
        </row>
        <row r="708">
          <cell r="AX708">
            <v>27708.419459426135</v>
          </cell>
        </row>
        <row r="709">
          <cell r="EN709">
            <v>32611.935302358757</v>
          </cell>
        </row>
        <row r="710">
          <cell r="CS710">
            <v>28118.610854342507</v>
          </cell>
        </row>
        <row r="1809">
          <cell r="EN1809">
            <v>133.82920410610404</v>
          </cell>
        </row>
        <row r="1810">
          <cell r="AX1810">
            <v>2216.4342958314187</v>
          </cell>
          <cell r="EN1810">
            <v>1276.2062694643605</v>
          </cell>
        </row>
        <row r="1811">
          <cell r="AX1811">
            <v>3008.122687166167</v>
          </cell>
        </row>
        <row r="1812">
          <cell r="AX1812">
            <v>5065.2436535069983</v>
          </cell>
        </row>
        <row r="1813">
          <cell r="EN1813">
            <v>4852.1186802979773</v>
          </cell>
        </row>
        <row r="1814">
          <cell r="CS1814">
            <v>4161.4756867422457</v>
          </cell>
        </row>
      </sheetData>
      <sheetData sheetId="7"/>
      <sheetData sheetId="8">
        <row r="103">
          <cell r="B103">
            <v>5411650691</v>
          </cell>
        </row>
      </sheetData>
      <sheetData sheetId="9">
        <row r="20">
          <cell r="AT2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CV22">
            <v>5528.6980188760181</v>
          </cell>
        </row>
      </sheetData>
      <sheetData sheetId="21">
        <row r="3">
          <cell r="B3">
            <v>2325.1235703522884</v>
          </cell>
        </row>
        <row r="20">
          <cell r="B20">
            <v>84.506453846553143</v>
          </cell>
        </row>
      </sheetData>
      <sheetData sheetId="22"/>
      <sheetData sheetId="23"/>
      <sheetData sheetId="24"/>
      <sheetData sheetId="25">
        <row r="1">
          <cell r="B1">
            <v>31.542200000000001</v>
          </cell>
        </row>
        <row r="127">
          <cell r="B127">
            <v>5012.04606559081</v>
          </cell>
        </row>
        <row r="128">
          <cell r="B128">
            <v>4555.9431940581399</v>
          </cell>
        </row>
        <row r="129">
          <cell r="B129">
            <v>2622.6313574850001</v>
          </cell>
        </row>
        <row r="130">
          <cell r="B130">
            <v>7205.5277503321686</v>
          </cell>
        </row>
        <row r="131">
          <cell r="B131">
            <v>27287.081963627261</v>
          </cell>
        </row>
        <row r="132">
          <cell r="B132">
            <v>25021.765036027457</v>
          </cell>
        </row>
        <row r="133">
          <cell r="B133">
            <v>4438.3562131644767</v>
          </cell>
        </row>
        <row r="145">
          <cell r="B145">
            <v>76143.351999999999</v>
          </cell>
        </row>
        <row r="146">
          <cell r="B146">
            <v>38734.073238594101</v>
          </cell>
        </row>
        <row r="147">
          <cell r="B147">
            <v>22929.010882537998</v>
          </cell>
        </row>
        <row r="148">
          <cell r="B148">
            <v>30191.0104440217</v>
          </cell>
        </row>
        <row r="153">
          <cell r="B153">
            <v>10289.799532620993</v>
          </cell>
        </row>
        <row r="154">
          <cell r="B154">
            <v>3662.4844473320268</v>
          </cell>
        </row>
        <row r="155">
          <cell r="B155">
            <v>1737.3032496053047</v>
          </cell>
        </row>
        <row r="156">
          <cell r="B156">
            <v>4756.1837354611516</v>
          </cell>
        </row>
      </sheetData>
      <sheetData sheetId="26">
        <row r="1">
          <cell r="B1">
            <v>31.542200000000001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EBITDA bridge"/>
      <sheetName val="HVA INfo"/>
      <sheetName val="MDA table"/>
      <sheetName val="Analysis of Core EPS"/>
      <sheetName val="EBITDA table (VJ)"/>
      <sheetName val="Sheet1"/>
      <sheetName val="Financials"/>
      <sheetName val="Exch rates"/>
      <sheetName val="Conso_table"/>
      <sheetName val="Restated"/>
      <sheetName val="Conso THB"/>
      <sheetName val="Conso USD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  <sheetName val="Sheet2"/>
    </sheetNames>
    <sheetDataSet>
      <sheetData sheetId="0"/>
      <sheetData sheetId="1"/>
      <sheetData sheetId="2"/>
      <sheetData sheetId="3">
        <row r="2">
          <cell r="R2">
            <v>31.701000000000001</v>
          </cell>
        </row>
        <row r="272">
          <cell r="R272">
            <v>1306727.4311385285</v>
          </cell>
          <cell r="S272">
            <v>2322128</v>
          </cell>
          <cell r="X272">
            <v>2555066.5591601003</v>
          </cell>
          <cell r="Y272">
            <v>711528.00074072159</v>
          </cell>
          <cell r="Z272">
            <v>765327.7366629747</v>
          </cell>
          <cell r="AA272">
            <v>736657.07770319143</v>
          </cell>
          <cell r="AB272">
            <v>683476.60489311221</v>
          </cell>
          <cell r="AC272">
            <v>2896989.42</v>
          </cell>
          <cell r="AD272">
            <v>745775.12</v>
          </cell>
          <cell r="AE272">
            <v>783117.55</v>
          </cell>
          <cell r="AF272">
            <v>806977.44</v>
          </cell>
          <cell r="AG272">
            <v>761687.59</v>
          </cell>
          <cell r="AH272">
            <v>3097557.6999999997</v>
          </cell>
          <cell r="AI272">
            <v>792588.18312648276</v>
          </cell>
          <cell r="AJ272">
            <v>883564.65373400995</v>
          </cell>
        </row>
        <row r="296">
          <cell r="R296">
            <v>283997.93700000003</v>
          </cell>
          <cell r="S296">
            <v>418361</v>
          </cell>
          <cell r="X296">
            <v>782584.14616225893</v>
          </cell>
          <cell r="Y296">
            <v>212184.6938640984</v>
          </cell>
          <cell r="Z296">
            <v>224683.4872256114</v>
          </cell>
          <cell r="AA296">
            <v>214696.19617253286</v>
          </cell>
          <cell r="AB296">
            <v>257893.07198435394</v>
          </cell>
          <cell r="AC296">
            <v>909457.44924659654</v>
          </cell>
          <cell r="AD296">
            <v>250807.75</v>
          </cell>
          <cell r="AE296">
            <v>297208.55</v>
          </cell>
          <cell r="AF296">
            <v>289167.12</v>
          </cell>
          <cell r="AG296">
            <v>310639.01</v>
          </cell>
          <cell r="AH296">
            <v>1147822.4300000002</v>
          </cell>
          <cell r="AI296">
            <v>298932.96616864234</v>
          </cell>
          <cell r="AJ296">
            <v>346268.5355887895</v>
          </cell>
        </row>
        <row r="299">
          <cell r="R299">
            <v>1257708.9448850001</v>
          </cell>
          <cell r="S299">
            <v>1258233</v>
          </cell>
          <cell r="X299">
            <v>1201803.33892</v>
          </cell>
          <cell r="Y299">
            <v>310068.55</v>
          </cell>
          <cell r="Z299">
            <v>307204.78500000003</v>
          </cell>
          <cell r="AA299">
            <v>328196.72500000003</v>
          </cell>
          <cell r="AB299">
            <v>312052.06999999989</v>
          </cell>
          <cell r="AC299">
            <v>1257522.1299999999</v>
          </cell>
          <cell r="AD299">
            <v>282486.14</v>
          </cell>
          <cell r="AE299">
            <v>286615.07</v>
          </cell>
          <cell r="AF299">
            <v>297270.08999999997</v>
          </cell>
          <cell r="AG299">
            <v>248320.38</v>
          </cell>
          <cell r="AH299">
            <v>1114691.6800000002</v>
          </cell>
          <cell r="AI299">
            <v>301891.12199999997</v>
          </cell>
          <cell r="AJ299">
            <v>299467.74800000002</v>
          </cell>
        </row>
        <row r="308">
          <cell r="R308">
            <v>337068.25</v>
          </cell>
          <cell r="S308">
            <v>362590</v>
          </cell>
          <cell r="X308">
            <v>715421.50799999991</v>
          </cell>
          <cell r="Y308">
            <v>189563.74</v>
          </cell>
          <cell r="Z308">
            <v>148521.06000000006</v>
          </cell>
          <cell r="AA308">
            <v>191449.96000000002</v>
          </cell>
          <cell r="AB308">
            <v>210412.08000000002</v>
          </cell>
          <cell r="AC308">
            <v>739946.83999999985</v>
          </cell>
          <cell r="AD308">
            <v>226380.52999999997</v>
          </cell>
          <cell r="AE308">
            <v>219903.90999999997</v>
          </cell>
          <cell r="AF308">
            <v>239101.05000000005</v>
          </cell>
          <cell r="AG308">
            <v>203960.17000000004</v>
          </cell>
          <cell r="AH308">
            <v>889345.66000000015</v>
          </cell>
          <cell r="AI308">
            <v>233308.66761908273</v>
          </cell>
          <cell r="AJ308">
            <v>285284.26992607326</v>
          </cell>
        </row>
        <row r="312">
          <cell r="R312">
            <v>1807575.3118850002</v>
          </cell>
          <cell r="S312">
            <v>2112305</v>
          </cell>
          <cell r="X312">
            <v>2268151.2871300001</v>
          </cell>
          <cell r="Y312">
            <v>624807.11944072158</v>
          </cell>
          <cell r="Z312">
            <v>655869.73323288024</v>
          </cell>
          <cell r="AA312">
            <v>681282.68460609927</v>
          </cell>
          <cell r="AB312">
            <v>672773.02646029904</v>
          </cell>
          <cell r="AC312">
            <v>2634732.5637400001</v>
          </cell>
          <cell r="AD312">
            <v>655544.85</v>
          </cell>
          <cell r="AE312">
            <v>707573.73</v>
          </cell>
          <cell r="AF312">
            <v>717295.25</v>
          </cell>
          <cell r="AG312">
            <v>689089.13</v>
          </cell>
          <cell r="AH312">
            <v>2769502.96</v>
          </cell>
          <cell r="AI312">
            <v>713400.86090057553</v>
          </cell>
          <cell r="AJ312">
            <v>764081.39679552463</v>
          </cell>
          <cell r="BR312">
            <v>1725473.3950839364</v>
          </cell>
          <cell r="BS312">
            <v>1972634.707797477</v>
          </cell>
          <cell r="BX312">
            <v>2023943.7092864283</v>
          </cell>
          <cell r="BY312">
            <v>564579.75370594952</v>
          </cell>
          <cell r="BZ312">
            <v>589016.65799334866</v>
          </cell>
          <cell r="CA312">
            <v>614080.32290516282</v>
          </cell>
          <cell r="CB312">
            <v>607945.79245301639</v>
          </cell>
          <cell r="CC312">
            <v>2375622.5270574773</v>
          </cell>
          <cell r="CD312">
            <v>602315.05332088319</v>
          </cell>
          <cell r="CE312">
            <v>640599.227006</v>
          </cell>
          <cell r="CF312">
            <v>648957.65618131729</v>
          </cell>
          <cell r="CG312">
            <v>619088.84439744928</v>
          </cell>
          <cell r="CH312">
            <v>2510960.78090565</v>
          </cell>
          <cell r="CI312">
            <v>640753.02793060057</v>
          </cell>
          <cell r="CJ312">
            <v>670803.85694729432</v>
          </cell>
        </row>
        <row r="313">
          <cell r="R313">
            <v>917631.52</v>
          </cell>
          <cell r="S313">
            <v>1074571</v>
          </cell>
          <cell r="X313">
            <v>1297917.3331601</v>
          </cell>
          <cell r="Y313">
            <v>355548.00999999995</v>
          </cell>
          <cell r="Z313">
            <v>371813.63900000002</v>
          </cell>
          <cell r="AA313">
            <v>336549.7087990382</v>
          </cell>
          <cell r="AB313">
            <v>332275.57121000008</v>
          </cell>
          <cell r="AC313">
            <v>1396186.9290090385</v>
          </cell>
          <cell r="AD313">
            <v>369104.87</v>
          </cell>
          <cell r="AE313">
            <v>387619.76</v>
          </cell>
          <cell r="AF313">
            <v>438377.77</v>
          </cell>
          <cell r="AG313">
            <v>364062.97000000003</v>
          </cell>
          <cell r="AH313">
            <v>1559165.3699999999</v>
          </cell>
          <cell r="AI313">
            <v>463954.07509070804</v>
          </cell>
          <cell r="AJ313">
            <v>505744.04401369038</v>
          </cell>
        </row>
        <row r="314">
          <cell r="R314">
            <v>460295.73113852856</v>
          </cell>
          <cell r="S314">
            <v>1174436</v>
          </cell>
          <cell r="X314">
            <v>1688806.9319522588</v>
          </cell>
          <cell r="Y314">
            <v>442989.85516409844</v>
          </cell>
          <cell r="Z314">
            <v>418053.69665570592</v>
          </cell>
          <cell r="AA314">
            <v>453167.565470587</v>
          </cell>
          <cell r="AB314">
            <v>458785.22920716694</v>
          </cell>
          <cell r="AC314">
            <v>1772996.3464975581</v>
          </cell>
          <cell r="AD314">
            <v>480799.82</v>
          </cell>
          <cell r="AE314">
            <v>491651.58999999997</v>
          </cell>
          <cell r="AF314">
            <v>476842.67999999993</v>
          </cell>
          <cell r="AG314">
            <v>471455.05000000005</v>
          </cell>
          <cell r="AH314">
            <v>1920749.1400000001</v>
          </cell>
          <cell r="AI314">
            <v>449366.00292292424</v>
          </cell>
          <cell r="AJ314">
            <v>544759.76643965777</v>
          </cell>
        </row>
        <row r="315">
          <cell r="BR315">
            <v>1377927.2511385286</v>
          </cell>
          <cell r="BS315">
            <v>2081734</v>
          </cell>
          <cell r="BX315">
            <v>2359772.5780619811</v>
          </cell>
          <cell r="BY315">
            <v>594506.0527259626</v>
          </cell>
          <cell r="BZ315">
            <v>606958.80959998374</v>
          </cell>
          <cell r="CA315">
            <v>588178.3474563146</v>
          </cell>
          <cell r="CB315">
            <v>559127.0518724242</v>
          </cell>
          <cell r="CC315">
            <v>2348770.2616546853</v>
          </cell>
          <cell r="CD315">
            <v>604861.01075266907</v>
          </cell>
          <cell r="CE315">
            <v>613243.25528172799</v>
          </cell>
          <cell r="CF315">
            <v>634991.74795152131</v>
          </cell>
          <cell r="CG315">
            <v>560556.40920552996</v>
          </cell>
          <cell r="CH315">
            <v>2413652.4231914482</v>
          </cell>
          <cell r="CI315">
            <v>639563.27544432529</v>
          </cell>
          <cell r="CJ315">
            <v>753628.34783342388</v>
          </cell>
        </row>
        <row r="317">
          <cell r="R317">
            <v>3185502.5630235285</v>
          </cell>
          <cell r="S317">
            <v>4361312</v>
          </cell>
          <cell r="X317">
            <v>5254875.5522423591</v>
          </cell>
          <cell r="Y317">
            <v>1423344.9846048199</v>
          </cell>
          <cell r="Z317">
            <v>1445737.068888586</v>
          </cell>
          <cell r="AA317">
            <v>1470999.9588757243</v>
          </cell>
          <cell r="AB317">
            <v>1463833.8268774662</v>
          </cell>
          <cell r="AC317">
            <v>5803915.8392465971</v>
          </cell>
          <cell r="AD317">
            <v>1505449.54</v>
          </cell>
          <cell r="AE317">
            <v>1586845.08</v>
          </cell>
          <cell r="AF317">
            <v>1632515.7000000002</v>
          </cell>
          <cell r="AG317">
            <v>1524607.15</v>
          </cell>
          <cell r="AH317">
            <v>6249417.4699999997</v>
          </cell>
          <cell r="AI317">
            <v>1626720.9389142077</v>
          </cell>
          <cell r="AJ317">
            <v>1814585.2072488728</v>
          </cell>
          <cell r="AR317">
            <v>82101.916801063606</v>
          </cell>
          <cell r="AS317">
            <v>306943.29220252292</v>
          </cell>
          <cell r="AX317">
            <v>871159.26489394996</v>
          </cell>
          <cell r="AY317">
            <v>264259.17817290762</v>
          </cell>
          <cell r="AZ317">
            <v>249761.60129525387</v>
          </cell>
          <cell r="BA317">
            <v>268741.28851424699</v>
          </cell>
          <cell r="BB317">
            <v>296760.98255202529</v>
          </cell>
          <cell r="BC317">
            <v>1079523.0505344337</v>
          </cell>
          <cell r="BD317">
            <v>298273.47592644772</v>
          </cell>
          <cell r="BE317">
            <v>333002.59771227202</v>
          </cell>
          <cell r="BF317">
            <v>348566.29586716142</v>
          </cell>
          <cell r="BG317">
            <v>344961.8963970209</v>
          </cell>
          <cell r="BH317">
            <v>1324804.265902902</v>
          </cell>
          <cell r="BI317">
            <v>346404.63553928171</v>
          </cell>
          <cell r="BJ317">
            <v>390153.00246815471</v>
          </cell>
        </row>
        <row r="565">
          <cell r="R565">
            <v>49025.419360000029</v>
          </cell>
          <cell r="S565">
            <v>76853.607339000053</v>
          </cell>
          <cell r="X565">
            <v>70155.418016079871</v>
          </cell>
          <cell r="Y565">
            <v>18429.116704965683</v>
          </cell>
          <cell r="Z565">
            <v>19033.017423167392</v>
          </cell>
          <cell r="AA565">
            <v>20716.391252389567</v>
          </cell>
          <cell r="AB565">
            <v>20902.490117534002</v>
          </cell>
          <cell r="AC565">
            <v>79081.015498056644</v>
          </cell>
          <cell r="AD565">
            <v>20750.802208250836</v>
          </cell>
          <cell r="AE565">
            <v>21021.774777269831</v>
          </cell>
          <cell r="AF565">
            <v>21623.886613420869</v>
          </cell>
          <cell r="AG565">
            <v>18586.336053139992</v>
          </cell>
          <cell r="AH565">
            <v>81982.799652081536</v>
          </cell>
          <cell r="BR565">
            <v>42330.480798490418</v>
          </cell>
          <cell r="BS565">
            <v>65271.119505574585</v>
          </cell>
          <cell r="BX565">
            <v>56982.692961608547</v>
          </cell>
          <cell r="BY565">
            <v>15001.895362307898</v>
          </cell>
          <cell r="BZ565">
            <v>15378.25017150635</v>
          </cell>
          <cell r="CA565">
            <v>17185.377666544511</v>
          </cell>
          <cell r="CB565">
            <v>17108.408778289835</v>
          </cell>
          <cell r="CC565">
            <v>64673.931978648594</v>
          </cell>
          <cell r="CD565">
            <v>16906.130849583635</v>
          </cell>
          <cell r="CE565">
            <v>16761.271608164039</v>
          </cell>
          <cell r="CF565">
            <v>17545.584736935241</v>
          </cell>
        </row>
        <row r="566">
          <cell r="R566">
            <v>27874.147999999997</v>
          </cell>
          <cell r="S566">
            <v>41289.840499999998</v>
          </cell>
          <cell r="X566">
            <v>49188.899443020535</v>
          </cell>
          <cell r="Y566">
            <v>13572.742230581503</v>
          </cell>
          <cell r="Z566">
            <v>14498.942687405701</v>
          </cell>
          <cell r="AA566">
            <v>14839.976320164469</v>
          </cell>
          <cell r="AB566">
            <v>15097.237255491136</v>
          </cell>
          <cell r="AC566">
            <v>58008.89849364281</v>
          </cell>
          <cell r="AD566">
            <v>17409.184603748043</v>
          </cell>
          <cell r="AE566">
            <v>19088.370058331086</v>
          </cell>
          <cell r="AF566">
            <v>18904.839564688606</v>
          </cell>
          <cell r="AG566">
            <v>16384.117940153505</v>
          </cell>
          <cell r="AH566">
            <v>71786.512166921239</v>
          </cell>
        </row>
        <row r="567">
          <cell r="R567">
            <v>19958.399999999998</v>
          </cell>
          <cell r="S567">
            <v>67952.664384000018</v>
          </cell>
          <cell r="X567">
            <v>91384.6678534081</v>
          </cell>
          <cell r="Y567">
            <v>23492.126304451493</v>
          </cell>
          <cell r="Z567">
            <v>23275.202971630606</v>
          </cell>
          <cell r="AA567">
            <v>23624.701988125795</v>
          </cell>
          <cell r="AB567">
            <v>21638.503049860861</v>
          </cell>
          <cell r="AC567">
            <v>92030.534314068762</v>
          </cell>
          <cell r="AD567">
            <v>23486.612859915083</v>
          </cell>
          <cell r="AE567">
            <v>23919.571938412257</v>
          </cell>
          <cell r="AF567">
            <v>23077.056480176798</v>
          </cell>
          <cell r="AG567">
            <v>19654.45920224594</v>
          </cell>
          <cell r="AH567">
            <v>90137.700480750078</v>
          </cell>
        </row>
        <row r="568">
          <cell r="BR568">
            <v>47832.547999999995</v>
          </cell>
          <cell r="BS568">
            <v>98303.314011223905</v>
          </cell>
          <cell r="BX568">
            <v>103659.99169073541</v>
          </cell>
          <cell r="BY568">
            <v>25955.417946384387</v>
          </cell>
          <cell r="BZ568">
            <v>27542.792203356763</v>
          </cell>
          <cell r="CA568">
            <v>27753.802340627128</v>
          </cell>
          <cell r="CB568">
            <v>22201.922127618414</v>
          </cell>
          <cell r="CC568">
            <v>103453.93461798668</v>
          </cell>
          <cell r="CD568">
            <v>25558.625635992779</v>
          </cell>
          <cell r="CE568">
            <v>25078.656658090629</v>
          </cell>
          <cell r="CF568">
            <v>24590.487861071226</v>
          </cell>
          <cell r="CG568">
            <v>19437.484623898999</v>
          </cell>
          <cell r="CH568">
            <v>94665.254779053634</v>
          </cell>
        </row>
        <row r="569">
          <cell r="AR569">
            <v>6694.9385615096026</v>
          </cell>
          <cell r="AS569">
            <v>22521.678706201565</v>
          </cell>
          <cell r="AX569">
            <v>50086.300660164539</v>
          </cell>
          <cell r="AY569">
            <v>14536.671931306393</v>
          </cell>
          <cell r="AZ569">
            <v>13886.120707340573</v>
          </cell>
          <cell r="BA569">
            <v>14241.889553508214</v>
          </cell>
          <cell r="BB569">
            <v>18327.899516977734</v>
          </cell>
          <cell r="BC569">
            <v>60992.581709132915</v>
          </cell>
          <cell r="BD569">
            <v>19181.843186337541</v>
          </cell>
          <cell r="BE569">
            <v>22189.788507758512</v>
          </cell>
          <cell r="BF569">
            <v>21469.71006027982</v>
          </cell>
          <cell r="BG569">
            <v>20620.212517453194</v>
          </cell>
          <cell r="BH569">
            <v>83461.554271829067</v>
          </cell>
        </row>
      </sheetData>
      <sheetData sheetId="4"/>
      <sheetData sheetId="5"/>
      <sheetData sheetId="6"/>
      <sheetData sheetId="7">
        <row r="30">
          <cell r="C30">
            <v>4.7152385191973041</v>
          </cell>
        </row>
      </sheetData>
      <sheetData sheetId="8"/>
      <sheetData sheetId="9"/>
      <sheetData sheetId="10">
        <row r="16">
          <cell r="AJ16">
            <v>72.500690095261362</v>
          </cell>
        </row>
      </sheetData>
      <sheetData sheetId="11"/>
      <sheetData sheetId="12">
        <row r="33">
          <cell r="B33">
            <v>2022165.975342466</v>
          </cell>
        </row>
      </sheetData>
      <sheetData sheetId="13"/>
      <sheetData sheetId="14">
        <row r="1">
          <cell r="B1">
            <v>33.287399999999998</v>
          </cell>
        </row>
      </sheetData>
      <sheetData sheetId="15">
        <row r="1">
          <cell r="G1">
            <v>32.9559</v>
          </cell>
        </row>
      </sheetData>
      <sheetData sheetId="16">
        <row r="1">
          <cell r="C1">
            <v>32.646173770491792</v>
          </cell>
        </row>
      </sheetData>
      <sheetData sheetId="17">
        <row r="1">
          <cell r="C1">
            <v>32.646173770491792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C1">
            <v>32.646173770491792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E193"/>
  <sheetViews>
    <sheetView tabSelected="1" view="pageBreakPreview" zoomScale="80" zoomScaleNormal="90" zoomScaleSheetLayoutView="80" workbookViewId="0">
      <pane xSplit="1" ySplit="2" topLeftCell="D3" activePane="bottomRight" state="frozen"/>
      <selection activeCell="L22" sqref="L22"/>
      <selection pane="topRight" activeCell="L22" sqref="L22"/>
      <selection pane="bottomLeft" activeCell="L22" sqref="L22"/>
      <selection pane="bottomRight" activeCell="F22" sqref="F21:F22"/>
    </sheetView>
  </sheetViews>
  <sheetFormatPr defaultColWidth="9.140625" defaultRowHeight="15" outlineLevelRow="1" outlineLevelCol="2"/>
  <cols>
    <col min="1" max="1" width="45.7109375" style="22" customWidth="1"/>
    <col min="2" max="3" width="8.85546875" style="14" hidden="1" customWidth="1" outlineLevel="1"/>
    <col min="4" max="4" width="9.7109375" style="14" customWidth="1" collapsed="1"/>
    <col min="5" max="10" width="9.7109375" style="14" customWidth="1"/>
    <col min="11" max="11" width="9.7109375" style="121" customWidth="1"/>
    <col min="12" max="24" width="8.140625" style="14" hidden="1" customWidth="1" outlineLevel="1"/>
    <col min="25" max="27" width="8.140625" style="125" hidden="1" customWidth="1" outlineLevel="1"/>
    <col min="28" max="28" width="9.5703125" style="125" hidden="1" customWidth="1" collapsed="1"/>
    <col min="29" max="29" width="9.5703125" style="125" customWidth="1"/>
    <col min="30" max="31" width="9.5703125" style="126" hidden="1" customWidth="1"/>
    <col min="32" max="33" width="9.5703125" style="121" customWidth="1"/>
    <col min="34" max="36" width="8.5703125" style="126" hidden="1" customWidth="1" outlineLevel="1"/>
    <col min="37" max="37" width="8.5703125" style="121" hidden="1" customWidth="1" outlineLevel="1"/>
    <col min="38" max="38" width="9.5703125" style="121" hidden="1" customWidth="1" outlineLevel="1"/>
    <col min="39" max="39" width="8.5703125" style="127" hidden="1" customWidth="1" outlineLevel="2"/>
    <col min="40" max="40" width="7.140625" style="127" hidden="1" customWidth="1" outlineLevel="2"/>
    <col min="41" max="41" width="8.5703125" style="28" hidden="1" customWidth="1" outlineLevel="2" collapsed="1"/>
    <col min="42" max="42" width="8.5703125" style="28" hidden="1" customWidth="1" outlineLevel="2"/>
    <col min="43" max="43" width="5.85546875" style="14" hidden="1" customWidth="1" outlineLevel="2"/>
    <col min="44" max="44" width="7.140625" style="14" hidden="1" customWidth="1" outlineLevel="2"/>
    <col min="45" max="45" width="6.5703125" style="14" customWidth="1" outlineLevel="1" collapsed="1"/>
    <col min="46" max="47" width="6.5703125" style="14" customWidth="1" outlineLevel="1"/>
    <col min="48" max="50" width="6.5703125" style="128" customWidth="1" outlineLevel="1"/>
    <col min="51" max="51" width="6.5703125" style="14" customWidth="1" outlineLevel="2"/>
    <col min="52" max="52" width="6.5703125" style="128" customWidth="1" outlineLevel="2"/>
    <col min="53" max="53" width="6.5703125" style="14" hidden="1" customWidth="1" outlineLevel="2" collapsed="1"/>
    <col min="54" max="58" width="6.5703125" style="14" hidden="1" customWidth="1" outlineLevel="2"/>
    <col min="59" max="59" width="6.5703125" style="14" hidden="1" customWidth="1" outlineLevel="2" collapsed="1"/>
    <col min="60" max="60" width="6.5703125" style="14" hidden="1" customWidth="1" outlineLevel="2"/>
    <col min="61" max="61" width="6.5703125" style="14" hidden="1" customWidth="1" outlineLevel="2" collapsed="1"/>
    <col min="62" max="67" width="6.5703125" style="14" hidden="1" customWidth="1" outlineLevel="2"/>
    <col min="68" max="69" width="6.5703125" style="14" hidden="1" customWidth="1" outlineLevel="1"/>
    <col min="70" max="70" width="6.5703125" style="14" customWidth="1" outlineLevel="1"/>
    <col min="71" max="72" width="6.5703125" style="124" hidden="1" customWidth="1" outlineLevel="1"/>
    <col min="73" max="73" width="6.5703125" style="124" customWidth="1" outlineLevel="1"/>
    <col min="74" max="74" width="7.85546875" style="124" customWidth="1" outlineLevel="1"/>
    <col min="75" max="76" width="9.42578125" style="14" bestFit="1" customWidth="1"/>
    <col min="77" max="16384" width="9.140625" style="14"/>
  </cols>
  <sheetData>
    <row r="1" spans="1:79" s="3" customFormat="1" ht="15" customHeight="1">
      <c r="A1" s="1" t="str">
        <f>'[1]Historical Financials in THB'!A1</f>
        <v>6th Aug 2018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ht="30.75">
      <c r="A2" s="4" t="s">
        <v>0</v>
      </c>
      <c r="B2" s="5">
        <v>2010</v>
      </c>
      <c r="C2" s="5">
        <v>2011</v>
      </c>
      <c r="D2" s="6">
        <v>2012</v>
      </c>
      <c r="E2" s="6">
        <v>2013</v>
      </c>
      <c r="F2" s="6">
        <v>2014</v>
      </c>
      <c r="G2" s="6">
        <v>2015</v>
      </c>
      <c r="H2" s="7">
        <v>2016</v>
      </c>
      <c r="I2" s="7">
        <v>2017</v>
      </c>
      <c r="J2" s="7" t="s">
        <v>1</v>
      </c>
      <c r="K2" s="7" t="s">
        <v>2</v>
      </c>
      <c r="L2" s="8" t="s">
        <v>3</v>
      </c>
      <c r="M2" s="9" t="s">
        <v>4</v>
      </c>
      <c r="N2" s="9" t="s">
        <v>5</v>
      </c>
      <c r="O2" s="9" t="s">
        <v>6</v>
      </c>
      <c r="P2" s="9" t="s">
        <v>7</v>
      </c>
      <c r="Q2" s="9" t="s">
        <v>8</v>
      </c>
      <c r="R2" s="9" t="s">
        <v>9</v>
      </c>
      <c r="S2" s="9" t="s">
        <v>10</v>
      </c>
      <c r="T2" s="9" t="s">
        <v>11</v>
      </c>
      <c r="U2" s="9" t="s">
        <v>12</v>
      </c>
      <c r="V2" s="9" t="s">
        <v>13</v>
      </c>
      <c r="W2" s="9" t="s">
        <v>14</v>
      </c>
      <c r="X2" s="9" t="s">
        <v>15</v>
      </c>
      <c r="Y2" s="9" t="s">
        <v>16</v>
      </c>
      <c r="Z2" s="9" t="s">
        <v>17</v>
      </c>
      <c r="AA2" s="9" t="s">
        <v>18</v>
      </c>
      <c r="AB2" s="9" t="s">
        <v>19</v>
      </c>
      <c r="AC2" s="9" t="s">
        <v>20</v>
      </c>
      <c r="AD2" s="10" t="s">
        <v>21</v>
      </c>
      <c r="AE2" s="9" t="s">
        <v>22</v>
      </c>
      <c r="AF2" s="9" t="s">
        <v>23</v>
      </c>
      <c r="AG2" s="9" t="s">
        <v>24</v>
      </c>
      <c r="AH2" s="8" t="str">
        <f>'[1]Historical Financials in THB'!AI2</f>
        <v>1H16</v>
      </c>
      <c r="AI2" s="9" t="str">
        <f>'[1]Historical Financials in THB'!AJ2</f>
        <v>2H16</v>
      </c>
      <c r="AJ2" s="9" t="str">
        <f>'[1]Historical Financials in THB'!AK2</f>
        <v>1H17</v>
      </c>
      <c r="AK2" s="9" t="str">
        <f>'[1]Historical Financials in THB'!AL2</f>
        <v>2H17</v>
      </c>
      <c r="AL2" s="11" t="str">
        <f>'[1]Historical Financials in THB'!AM2</f>
        <v>1H18</v>
      </c>
      <c r="AM2" s="129" t="s">
        <v>25</v>
      </c>
      <c r="AN2" s="129"/>
      <c r="AO2" s="129"/>
      <c r="AP2" s="129"/>
      <c r="AQ2" s="12">
        <v>2010</v>
      </c>
      <c r="AR2" s="12">
        <v>2011</v>
      </c>
      <c r="AS2" s="12">
        <v>2012</v>
      </c>
      <c r="AT2" s="12">
        <v>2013</v>
      </c>
      <c r="AU2" s="12">
        <v>2014</v>
      </c>
      <c r="AV2" s="12">
        <v>2015</v>
      </c>
      <c r="AW2" s="13">
        <f>H2</f>
        <v>2016</v>
      </c>
      <c r="AX2" s="13">
        <f>I2</f>
        <v>2017</v>
      </c>
      <c r="AY2" s="7" t="s">
        <v>1</v>
      </c>
      <c r="AZ2" s="7" t="s">
        <v>2</v>
      </c>
      <c r="BA2" s="8" t="s">
        <v>3</v>
      </c>
      <c r="BB2" s="9" t="s">
        <v>4</v>
      </c>
      <c r="BC2" s="9" t="s">
        <v>5</v>
      </c>
      <c r="BD2" s="9" t="s">
        <v>6</v>
      </c>
      <c r="BE2" s="9" t="s">
        <v>7</v>
      </c>
      <c r="BF2" s="9" t="s">
        <v>8</v>
      </c>
      <c r="BG2" s="9" t="s">
        <v>9</v>
      </c>
      <c r="BH2" s="9" t="s">
        <v>10</v>
      </c>
      <c r="BI2" s="9" t="s">
        <v>11</v>
      </c>
      <c r="BJ2" s="9" t="s">
        <v>12</v>
      </c>
      <c r="BK2" s="9" t="s">
        <v>13</v>
      </c>
      <c r="BL2" s="9" t="s">
        <v>14</v>
      </c>
      <c r="BM2" s="9" t="s">
        <v>15</v>
      </c>
      <c r="BN2" s="9" t="s">
        <v>16</v>
      </c>
      <c r="BO2" s="9" t="s">
        <v>17</v>
      </c>
      <c r="BP2" s="9" t="s">
        <v>18</v>
      </c>
      <c r="BQ2" s="9" t="s">
        <v>19</v>
      </c>
      <c r="BR2" s="9" t="s">
        <v>20</v>
      </c>
      <c r="BS2" s="9" t="s">
        <v>21</v>
      </c>
      <c r="BT2" s="9" t="s">
        <v>22</v>
      </c>
      <c r="BU2" s="9" t="s">
        <v>23</v>
      </c>
      <c r="BV2" s="9" t="s">
        <v>24</v>
      </c>
    </row>
    <row r="3" spans="1:79" s="22" customFormat="1" ht="25.5">
      <c r="A3" s="15" t="s">
        <v>26</v>
      </c>
      <c r="B3" s="16"/>
      <c r="C3" s="16"/>
      <c r="D3" s="16"/>
      <c r="E3" s="16"/>
      <c r="F3" s="16"/>
      <c r="G3" s="16"/>
      <c r="H3" s="16"/>
      <c r="I3" s="17"/>
      <c r="J3" s="18"/>
      <c r="K3" s="19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20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21"/>
      <c r="AZ3" s="130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20"/>
    </row>
    <row r="4" spans="1:79" s="22" customFormat="1" hidden="1" outlineLevel="1">
      <c r="A4" s="23" t="s">
        <v>27</v>
      </c>
      <c r="B4" s="24">
        <f>B16/B10</f>
        <v>0.97688991602898356</v>
      </c>
      <c r="C4" s="24">
        <f t="shared" ref="C4:AL8" si="0">C16/C10</f>
        <v>0.85537004383919624</v>
      </c>
      <c r="D4" s="24">
        <f t="shared" si="0"/>
        <v>0.81840215408411332</v>
      </c>
      <c r="E4" s="24">
        <f t="shared" si="0"/>
        <v>0.8511529572786467</v>
      </c>
      <c r="F4" s="24">
        <f t="shared" si="0"/>
        <v>0.85450672818790929</v>
      </c>
      <c r="G4" s="24">
        <f t="shared" si="0"/>
        <v>0.85622251032436414</v>
      </c>
      <c r="H4" s="24">
        <f t="shared" si="0"/>
        <v>0.85755152538396595</v>
      </c>
      <c r="I4" s="24">
        <f t="shared" si="0"/>
        <v>0.87693302164909626</v>
      </c>
      <c r="J4" s="25">
        <f t="shared" si="0"/>
        <v>0.86989004055572605</v>
      </c>
      <c r="K4" s="26">
        <f t="shared" si="0"/>
        <v>0.89247621699039381</v>
      </c>
      <c r="L4" s="24">
        <f t="shared" si="0"/>
        <v>0.85165797752564343</v>
      </c>
      <c r="M4" s="24">
        <f t="shared" si="0"/>
        <v>0.85419957112966705</v>
      </c>
      <c r="N4" s="24">
        <f t="shared" si="0"/>
        <v>0.85901024791613267</v>
      </c>
      <c r="O4" s="24">
        <f t="shared" si="0"/>
        <v>0.83998882524896479</v>
      </c>
      <c r="P4" s="24">
        <f t="shared" si="0"/>
        <v>0.88010352039662898</v>
      </c>
      <c r="Q4" s="24">
        <f t="shared" si="0"/>
        <v>0.85834614905484785</v>
      </c>
      <c r="R4" s="24">
        <f t="shared" si="0"/>
        <v>0.85999642910320007</v>
      </c>
      <c r="S4" s="24">
        <f t="shared" si="0"/>
        <v>0.8214758143037858</v>
      </c>
      <c r="T4" s="24">
        <f t="shared" si="0"/>
        <v>0.87451649833647704</v>
      </c>
      <c r="U4" s="24">
        <f t="shared" si="0"/>
        <v>0.89734731440210402</v>
      </c>
      <c r="V4" s="24">
        <f t="shared" si="0"/>
        <v>0.8349349865082345</v>
      </c>
      <c r="W4" s="24">
        <f t="shared" si="0"/>
        <v>0.82327834112375087</v>
      </c>
      <c r="X4" s="24">
        <f t="shared" si="0"/>
        <v>0.80049821709490343</v>
      </c>
      <c r="Y4" s="24">
        <f t="shared" si="0"/>
        <v>0.87209041029210244</v>
      </c>
      <c r="Z4" s="24">
        <f t="shared" si="0"/>
        <v>0.89160525715633343</v>
      </c>
      <c r="AA4" s="24">
        <f t="shared" si="0"/>
        <v>0.8561257712450101</v>
      </c>
      <c r="AB4" s="24">
        <f t="shared" si="0"/>
        <v>0.86550104260032779</v>
      </c>
      <c r="AC4" s="24">
        <f t="shared" si="0"/>
        <v>0.86582324963267243</v>
      </c>
      <c r="AD4" s="24">
        <f t="shared" si="0"/>
        <v>0.91749513217489675</v>
      </c>
      <c r="AE4" s="24">
        <f t="shared" si="0"/>
        <v>0.85901691241361655</v>
      </c>
      <c r="AF4" s="24">
        <f t="shared" si="0"/>
        <v>0.87424079059129367</v>
      </c>
      <c r="AG4" s="27">
        <f t="shared" si="0"/>
        <v>0.91890137937792482</v>
      </c>
      <c r="AH4" s="24">
        <f t="shared" si="0"/>
        <v>0.83964237245323403</v>
      </c>
      <c r="AI4" s="24">
        <f t="shared" si="0"/>
        <v>0.87394217713656308</v>
      </c>
      <c r="AJ4" s="24">
        <f t="shared" si="0"/>
        <v>0.86566338567262391</v>
      </c>
      <c r="AK4" s="24">
        <f t="shared" si="0"/>
        <v>0.8877981805827827</v>
      </c>
      <c r="AL4" s="24">
        <f t="shared" si="0"/>
        <v>0.89702907405805898</v>
      </c>
      <c r="AM4" s="28"/>
      <c r="AN4" s="28"/>
      <c r="AO4" s="28"/>
      <c r="AP4" s="28"/>
      <c r="AQ4" s="24"/>
      <c r="AR4" s="24"/>
      <c r="AS4" s="25"/>
      <c r="AT4" s="24"/>
      <c r="AU4" s="24"/>
      <c r="AV4" s="24"/>
      <c r="AW4" s="24"/>
      <c r="AX4" s="24"/>
      <c r="AY4" s="25"/>
      <c r="AZ4" s="26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7"/>
    </row>
    <row r="5" spans="1:79" s="22" customFormat="1" hidden="1" outlineLevel="1">
      <c r="A5" s="29" t="s">
        <v>28</v>
      </c>
      <c r="B5" s="24">
        <f t="shared" ref="B5:Z8" si="1">B17/B11</f>
        <v>0.9320365008703001</v>
      </c>
      <c r="C5" s="24">
        <f t="shared" si="1"/>
        <v>0.80449262815213163</v>
      </c>
      <c r="D5" s="24">
        <f t="shared" si="1"/>
        <v>0.78348018499906558</v>
      </c>
      <c r="E5" s="24">
        <f t="shared" si="1"/>
        <v>0.81177495967179514</v>
      </c>
      <c r="F5" s="24">
        <f t="shared" si="1"/>
        <v>0.84851396894456077</v>
      </c>
      <c r="G5" s="24">
        <f t="shared" si="1"/>
        <v>0.83629858212173824</v>
      </c>
      <c r="H5" s="24">
        <f t="shared" si="1"/>
        <v>0.8404353834688294</v>
      </c>
      <c r="I5" s="24">
        <f t="shared" si="0"/>
        <v>0.879620215682823</v>
      </c>
      <c r="J5" s="25">
        <f t="shared" si="0"/>
        <v>0.85561168260311116</v>
      </c>
      <c r="K5" s="26">
        <f t="shared" si="0"/>
        <v>0.89324547629233231</v>
      </c>
      <c r="L5" s="24">
        <f t="shared" si="1"/>
        <v>0.80317328528486598</v>
      </c>
      <c r="M5" s="24">
        <f t="shared" si="1"/>
        <v>0.8544093909529199</v>
      </c>
      <c r="N5" s="24">
        <f t="shared" si="1"/>
        <v>0.81346216310631847</v>
      </c>
      <c r="O5" s="24">
        <f t="shared" si="1"/>
        <v>0.77536282056407102</v>
      </c>
      <c r="P5" s="24">
        <f t="shared" si="1"/>
        <v>0.86719722316101522</v>
      </c>
      <c r="Q5" s="24">
        <f t="shared" si="1"/>
        <v>0.84871606970575342</v>
      </c>
      <c r="R5" s="24">
        <f t="shared" si="1"/>
        <v>0.84490474547033767</v>
      </c>
      <c r="S5" s="24">
        <f t="shared" si="1"/>
        <v>0.83448346364578796</v>
      </c>
      <c r="T5" s="24">
        <f t="shared" si="1"/>
        <v>0.82790552122722694</v>
      </c>
      <c r="U5" s="24">
        <f t="shared" si="1"/>
        <v>0.86264805932736999</v>
      </c>
      <c r="V5" s="24">
        <f t="shared" si="1"/>
        <v>0.83597701100123234</v>
      </c>
      <c r="W5" s="24">
        <f t="shared" si="1"/>
        <v>0.81861491551922372</v>
      </c>
      <c r="X5" s="24">
        <f t="shared" si="1"/>
        <v>0.82289495076274288</v>
      </c>
      <c r="Y5" s="24">
        <f t="shared" si="1"/>
        <v>0.85396774776625872</v>
      </c>
      <c r="Z5" s="24">
        <f t="shared" si="1"/>
        <v>0.85830810445717942</v>
      </c>
      <c r="AA5" s="24">
        <f t="shared" si="0"/>
        <v>0.8252639986557162</v>
      </c>
      <c r="AB5" s="24">
        <f t="shared" si="0"/>
        <v>0.84515686140813084</v>
      </c>
      <c r="AC5" s="24">
        <f t="shared" si="0"/>
        <v>0.89490776356649804</v>
      </c>
      <c r="AD5" s="24">
        <f t="shared" si="0"/>
        <v>0.92273616109830081</v>
      </c>
      <c r="AE5" s="24">
        <f t="shared" si="0"/>
        <v>0.85483542689565484</v>
      </c>
      <c r="AF5" s="24">
        <f t="shared" si="0"/>
        <v>0.87099295621912187</v>
      </c>
      <c r="AG5" s="27">
        <f t="shared" si="0"/>
        <v>0.92243371554301024</v>
      </c>
      <c r="AH5" s="24">
        <f t="shared" si="0"/>
        <v>0.83883186894475914</v>
      </c>
      <c r="AI5" s="24">
        <f t="shared" si="0"/>
        <v>0.84202965039687538</v>
      </c>
      <c r="AJ5" s="24">
        <f t="shared" si="0"/>
        <v>0.87026663118932535</v>
      </c>
      <c r="AK5" s="24">
        <f t="shared" si="0"/>
        <v>0.88878579399697788</v>
      </c>
      <c r="AL5" s="24">
        <f t="shared" si="0"/>
        <v>0.89750848199916544</v>
      </c>
      <c r="AM5" s="28"/>
      <c r="AN5" s="28"/>
      <c r="AO5" s="28"/>
      <c r="AP5" s="28"/>
      <c r="AQ5" s="24"/>
      <c r="AR5" s="24"/>
      <c r="AS5" s="25"/>
      <c r="AT5" s="24"/>
      <c r="AU5" s="24"/>
      <c r="AV5" s="24"/>
      <c r="AW5" s="24"/>
      <c r="AX5" s="24"/>
      <c r="AY5" s="25"/>
      <c r="AZ5" s="26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7"/>
    </row>
    <row r="6" spans="1:79" s="22" customFormat="1" hidden="1" outlineLevel="1">
      <c r="A6" s="29" t="s">
        <v>29</v>
      </c>
      <c r="B6" s="24">
        <f t="shared" si="1"/>
        <v>1.0563505564937143</v>
      </c>
      <c r="C6" s="24">
        <f t="shared" si="1"/>
        <v>0.90478562664805207</v>
      </c>
      <c r="D6" s="24">
        <f t="shared" si="1"/>
        <v>0.92207523647150935</v>
      </c>
      <c r="E6" s="24">
        <f t="shared" si="1"/>
        <v>0.96835575109547656</v>
      </c>
      <c r="F6" s="24">
        <f t="shared" si="1"/>
        <v>0.84903646183943504</v>
      </c>
      <c r="G6" s="24">
        <f t="shared" si="1"/>
        <v>0.89919572979839435</v>
      </c>
      <c r="H6" s="24">
        <f t="shared" si="1"/>
        <v>0.88076820092955077</v>
      </c>
      <c r="I6" s="24">
        <f t="shared" si="0"/>
        <v>0.8779371600214344</v>
      </c>
      <c r="J6" s="25">
        <f t="shared" si="0"/>
        <v>0.89049456764375545</v>
      </c>
      <c r="K6" s="26">
        <f t="shared" si="0"/>
        <v>0.90722626676149354</v>
      </c>
      <c r="L6" s="30">
        <f t="shared" si="1"/>
        <v>0.98446956305373867</v>
      </c>
      <c r="M6" s="24">
        <f t="shared" si="1"/>
        <v>1.0185154847064868</v>
      </c>
      <c r="N6" s="24">
        <f t="shared" si="1"/>
        <v>0.95694957795996172</v>
      </c>
      <c r="O6" s="24">
        <f t="shared" si="1"/>
        <v>0.92537198478041838</v>
      </c>
      <c r="P6" s="24">
        <f t="shared" si="1"/>
        <v>0.89345094450321694</v>
      </c>
      <c r="Q6" s="24">
        <f t="shared" si="1"/>
        <v>0.84953549534541895</v>
      </c>
      <c r="R6" s="24">
        <f t="shared" si="1"/>
        <v>0.8017437033197321</v>
      </c>
      <c r="S6" s="24">
        <f t="shared" si="1"/>
        <v>0.86127658730001966</v>
      </c>
      <c r="T6" s="24">
        <f t="shared" si="1"/>
        <v>0.89522403999611477</v>
      </c>
      <c r="U6" s="24">
        <f t="shared" si="1"/>
        <v>0.92732287601763475</v>
      </c>
      <c r="V6" s="24">
        <f t="shared" si="1"/>
        <v>0.87856342793512765</v>
      </c>
      <c r="W6" s="24">
        <f t="shared" si="1"/>
        <v>0.89551970229534283</v>
      </c>
      <c r="X6" s="24">
        <f t="shared" si="1"/>
        <v>0.88328938021857806</v>
      </c>
      <c r="Y6" s="24">
        <f t="shared" si="1"/>
        <v>0.87938258941501057</v>
      </c>
      <c r="Z6" s="24">
        <f t="shared" si="1"/>
        <v>0.88862020375750428</v>
      </c>
      <c r="AA6" s="24">
        <f t="shared" si="0"/>
        <v>0.87182037757780106</v>
      </c>
      <c r="AB6" s="24">
        <f t="shared" si="0"/>
        <v>0.90168222280107457</v>
      </c>
      <c r="AC6" s="24">
        <f t="shared" si="0"/>
        <v>0.90058398670300632</v>
      </c>
      <c r="AD6" s="24">
        <f t="shared" si="0"/>
        <v>0.82370351339016257</v>
      </c>
      <c r="AE6" s="24">
        <f t="shared" si="0"/>
        <v>0.88731139576955209</v>
      </c>
      <c r="AF6" s="24">
        <f t="shared" si="0"/>
        <v>0.95418324741529226</v>
      </c>
      <c r="AG6" s="27">
        <f t="shared" si="0"/>
        <v>0.9667506248182095</v>
      </c>
      <c r="AH6" s="24">
        <f t="shared" si="0"/>
        <v>0.88132519257700526</v>
      </c>
      <c r="AI6" s="24">
        <f t="shared" si="0"/>
        <v>0.88022029066765273</v>
      </c>
      <c r="AJ6" s="24">
        <f t="shared" si="0"/>
        <v>0.90112801126320041</v>
      </c>
      <c r="AK6" s="24">
        <f t="shared" si="0"/>
        <v>0.85559489523467458</v>
      </c>
      <c r="AL6" s="24">
        <f t="shared" si="0"/>
        <v>0.96054542366793993</v>
      </c>
      <c r="AM6" s="31"/>
      <c r="AN6" s="28"/>
      <c r="AO6" s="28"/>
      <c r="AP6" s="28"/>
      <c r="AQ6" s="24"/>
      <c r="AR6" s="24"/>
      <c r="AS6" s="25"/>
      <c r="AT6" s="24"/>
      <c r="AU6" s="24"/>
      <c r="AV6" s="24"/>
      <c r="AW6" s="24"/>
      <c r="AX6" s="24"/>
      <c r="AY6" s="25"/>
      <c r="AZ6" s="26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7"/>
    </row>
    <row r="7" spans="1:79" s="22" customFormat="1" hidden="1" outlineLevel="1">
      <c r="A7" s="29" t="s">
        <v>30</v>
      </c>
      <c r="B7" s="24">
        <f t="shared" si="1"/>
        <v>0.96305214285714291</v>
      </c>
      <c r="C7" s="24">
        <f t="shared" si="1"/>
        <v>0.96218218518342968</v>
      </c>
      <c r="D7" s="24">
        <f t="shared" si="1"/>
        <v>0.7717604410825919</v>
      </c>
      <c r="E7" s="24">
        <f t="shared" si="1"/>
        <v>0.79821665587918</v>
      </c>
      <c r="F7" s="24">
        <f t="shared" si="1"/>
        <v>0.95938043149946073</v>
      </c>
      <c r="G7" s="24">
        <f t="shared" si="1"/>
        <v>0.90295079128048261</v>
      </c>
      <c r="H7" s="24">
        <f t="shared" si="1"/>
        <v>0.87559975000068191</v>
      </c>
      <c r="I7" s="24">
        <f t="shared" si="0"/>
        <v>0.87286879456743771</v>
      </c>
      <c r="J7" s="25">
        <f t="shared" si="0"/>
        <v>0.88956385409413841</v>
      </c>
      <c r="K7" s="26">
        <f t="shared" si="0"/>
        <v>0.87912652661208712</v>
      </c>
      <c r="L7" s="24">
        <f t="shared" si="1"/>
        <v>0.82932717660302957</v>
      </c>
      <c r="M7" s="24">
        <f t="shared" si="1"/>
        <v>0.64262820030096479</v>
      </c>
      <c r="N7" s="24">
        <f t="shared" si="1"/>
        <v>0.81937097140298742</v>
      </c>
      <c r="O7" s="24">
        <f t="shared" si="1"/>
        <v>0.90052541156606025</v>
      </c>
      <c r="P7" s="24">
        <f t="shared" si="1"/>
        <v>0.99039785988253581</v>
      </c>
      <c r="Q7" s="24">
        <f t="shared" si="1"/>
        <v>0.95149101023033045</v>
      </c>
      <c r="R7" s="24">
        <f t="shared" si="1"/>
        <v>1.0233089823413539</v>
      </c>
      <c r="S7" s="24">
        <f t="shared" si="1"/>
        <v>0.87291241088598126</v>
      </c>
      <c r="T7" s="24">
        <f t="shared" si="1"/>
        <v>1.0170544464027125</v>
      </c>
      <c r="U7" s="24">
        <f t="shared" si="1"/>
        <v>1.0143067221295057</v>
      </c>
      <c r="V7" s="24">
        <f t="shared" si="1"/>
        <v>0.84820888316195209</v>
      </c>
      <c r="W7" s="24">
        <f t="shared" si="1"/>
        <v>0.80863655653577748</v>
      </c>
      <c r="X7" s="24">
        <f t="shared" si="1"/>
        <v>0.62208387796975639</v>
      </c>
      <c r="Y7" s="24">
        <f t="shared" si="1"/>
        <v>0.88019962191708734</v>
      </c>
      <c r="Z7" s="24">
        <f t="shared" si="1"/>
        <v>0.94691231347261895</v>
      </c>
      <c r="AA7" s="24">
        <f t="shared" si="0"/>
        <v>0.92337223103371824</v>
      </c>
      <c r="AB7" s="24">
        <f t="shared" si="0"/>
        <v>0.89237951239255775</v>
      </c>
      <c r="AC7" s="24">
        <f t="shared" si="0"/>
        <v>0.79538930222337156</v>
      </c>
      <c r="AD7" s="24">
        <f t="shared" si="0"/>
        <v>0.97339904890868612</v>
      </c>
      <c r="AE7" s="24">
        <f t="shared" si="0"/>
        <v>0.83388094185552475</v>
      </c>
      <c r="AF7" s="24">
        <f t="shared" si="0"/>
        <v>0.83946400881312944</v>
      </c>
      <c r="AG7" s="27">
        <f t="shared" si="0"/>
        <v>0.87793388073590861</v>
      </c>
      <c r="AH7" s="24">
        <f t="shared" si="0"/>
        <v>0.79476559701378813</v>
      </c>
      <c r="AI7" s="24">
        <f t="shared" si="0"/>
        <v>0.9350635913326002</v>
      </c>
      <c r="AJ7" s="24">
        <f t="shared" si="0"/>
        <v>0.8436164785505913</v>
      </c>
      <c r="AK7" s="24">
        <f t="shared" si="0"/>
        <v>0.90024286625531835</v>
      </c>
      <c r="AL7" s="24">
        <f t="shared" si="0"/>
        <v>0.85901637010207466</v>
      </c>
      <c r="AM7" s="28"/>
      <c r="AN7" s="28"/>
      <c r="AO7" s="28"/>
      <c r="AP7" s="28"/>
      <c r="AQ7" s="24"/>
      <c r="AR7" s="24"/>
      <c r="AS7" s="25"/>
      <c r="AT7" s="24"/>
      <c r="AU7" s="24"/>
      <c r="AV7" s="24"/>
      <c r="AW7" s="24"/>
      <c r="AX7" s="24"/>
      <c r="AY7" s="25"/>
      <c r="AZ7" s="26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7"/>
    </row>
    <row r="8" spans="1:79" s="22" customFormat="1" hidden="1" outlineLevel="1">
      <c r="A8" s="29" t="s">
        <v>31</v>
      </c>
      <c r="B8" s="24">
        <f t="shared" si="1"/>
        <v>1.0142814071653226</v>
      </c>
      <c r="C8" s="24">
        <f t="shared" si="1"/>
        <v>0.91636848187574738</v>
      </c>
      <c r="D8" s="24">
        <f t="shared" si="1"/>
        <v>0.86835447196039606</v>
      </c>
      <c r="E8" s="24">
        <f t="shared" si="1"/>
        <v>0.90861425578034682</v>
      </c>
      <c r="F8" s="24">
        <f t="shared" si="1"/>
        <v>0.80541306358381526</v>
      </c>
      <c r="G8" s="24">
        <f t="shared" si="1"/>
        <v>0.82613220703380341</v>
      </c>
      <c r="H8" s="24">
        <f t="shared" si="1"/>
        <v>0.85165221067006547</v>
      </c>
      <c r="I8" s="24">
        <f t="shared" si="0"/>
        <v>0.8769654367225056</v>
      </c>
      <c r="J8" s="25">
        <f t="shared" si="0"/>
        <v>0.84733816575382381</v>
      </c>
      <c r="K8" s="26">
        <f t="shared" si="0"/>
        <v>0.90619330770260076</v>
      </c>
      <c r="L8" s="24">
        <f t="shared" si="1"/>
        <v>0.90859844305931059</v>
      </c>
      <c r="M8" s="24">
        <f t="shared" si="1"/>
        <v>0.89031430503559372</v>
      </c>
      <c r="N8" s="24">
        <f t="shared" si="1"/>
        <v>0.94081275308166101</v>
      </c>
      <c r="O8" s="24">
        <f t="shared" si="1"/>
        <v>0.89453226652295315</v>
      </c>
      <c r="P8" s="24">
        <f t="shared" si="1"/>
        <v>0.8277732907835581</v>
      </c>
      <c r="Q8" s="24">
        <f t="shared" si="1"/>
        <v>0.83064298855046692</v>
      </c>
      <c r="R8" s="24">
        <f t="shared" si="1"/>
        <v>0.85215807088778583</v>
      </c>
      <c r="S8" s="24">
        <f t="shared" si="1"/>
        <v>0.71183823432395077</v>
      </c>
      <c r="T8" s="24">
        <f t="shared" si="1"/>
        <v>0.88927513255567325</v>
      </c>
      <c r="U8" s="24">
        <f t="shared" si="1"/>
        <v>0.87244283500168984</v>
      </c>
      <c r="V8" s="24">
        <f t="shared" si="1"/>
        <v>0.76957432338973675</v>
      </c>
      <c r="W8" s="24">
        <f t="shared" si="1"/>
        <v>0.77511258587302301</v>
      </c>
      <c r="X8" s="24">
        <f t="shared" si="1"/>
        <v>0.83372418588654207</v>
      </c>
      <c r="Y8" s="24">
        <f t="shared" si="1"/>
        <v>0.90670759142168822</v>
      </c>
      <c r="Z8" s="24">
        <f t="shared" si="1"/>
        <v>0.881572578176953</v>
      </c>
      <c r="AA8" s="24">
        <f t="shared" si="0"/>
        <v>0.78481317557751995</v>
      </c>
      <c r="AB8" s="24">
        <f t="shared" si="0"/>
        <v>0.82637076361576423</v>
      </c>
      <c r="AC8" s="24">
        <f t="shared" si="0"/>
        <v>0.89667662010236682</v>
      </c>
      <c r="AD8" s="24">
        <f t="shared" si="0"/>
        <v>0.88152194204099243</v>
      </c>
      <c r="AE8" s="24">
        <f t="shared" si="0"/>
        <v>0.90240678892618498</v>
      </c>
      <c r="AF8" s="24">
        <f t="shared" si="0"/>
        <v>0.88270507596432168</v>
      </c>
      <c r="AG8" s="27">
        <f t="shared" si="0"/>
        <v>0.95819131161236426</v>
      </c>
      <c r="AH8" s="24">
        <f t="shared" si="0"/>
        <v>0.87041750027161557</v>
      </c>
      <c r="AI8" s="24">
        <f t="shared" si="0"/>
        <v>0.83319287687723631</v>
      </c>
      <c r="AJ8" s="24">
        <f t="shared" si="0"/>
        <v>0.86171790693223294</v>
      </c>
      <c r="AK8" s="24">
        <f t="shared" si="0"/>
        <v>0.89196436548358871</v>
      </c>
      <c r="AL8" s="24">
        <f t="shared" si="0"/>
        <v>0.92065671930118287</v>
      </c>
      <c r="AM8" s="28"/>
      <c r="AN8" s="28"/>
      <c r="AO8" s="28"/>
      <c r="AP8" s="28"/>
      <c r="AQ8" s="24"/>
      <c r="AR8" s="32"/>
      <c r="AS8" s="33"/>
      <c r="AT8" s="32"/>
      <c r="AU8" s="32"/>
      <c r="AV8" s="32"/>
      <c r="AW8" s="32"/>
      <c r="AX8" s="32"/>
      <c r="AY8" s="25"/>
      <c r="AZ8" s="26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7"/>
    </row>
    <row r="9" spans="1:79" s="28" customFormat="1" hidden="1" outlineLevel="1">
      <c r="A9" s="29"/>
      <c r="B9" s="34"/>
      <c r="C9" s="34"/>
      <c r="D9" s="34"/>
      <c r="E9" s="34"/>
      <c r="F9" s="34"/>
      <c r="G9" s="34"/>
      <c r="H9" s="34"/>
      <c r="I9" s="34"/>
      <c r="J9" s="35"/>
      <c r="K9" s="36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7"/>
      <c r="AH9" s="34"/>
      <c r="AI9" s="34"/>
      <c r="AJ9" s="34"/>
      <c r="AK9" s="34"/>
      <c r="AL9" s="34"/>
      <c r="AQ9" s="34"/>
      <c r="AR9" s="34"/>
      <c r="AS9" s="35"/>
      <c r="AT9" s="34"/>
      <c r="AU9" s="34"/>
      <c r="AV9" s="34"/>
      <c r="AW9" s="34"/>
      <c r="AX9" s="34"/>
      <c r="AY9" s="25"/>
      <c r="AZ9" s="26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7"/>
    </row>
    <row r="10" spans="1:79" s="22" customFormat="1" hidden="1" outlineLevel="1">
      <c r="A10" s="23" t="s">
        <v>32</v>
      </c>
      <c r="B10" s="38">
        <f>'[2]By company'!R175/10^6</f>
        <v>3.2608613424657538</v>
      </c>
      <c r="C10" s="38">
        <f>'[2]By company'!S175/10^6</f>
        <v>5.0987429726027402</v>
      </c>
      <c r="D10" s="38">
        <f>'[2]By company'!X175/10^6</f>
        <v>6.4208965311475419</v>
      </c>
      <c r="E10" s="38">
        <f>'[2]By company'!$AC$175/10^6</f>
        <v>6.8188870045205485</v>
      </c>
      <c r="F10" s="38">
        <f>'[2]By company'!$AH$175/10^6</f>
        <v>7.3134795360273968</v>
      </c>
      <c r="G10" s="38">
        <f>'[2]By company'!$AM$175/10^6</f>
        <v>8.2030046986301368</v>
      </c>
      <c r="H10" s="38">
        <f>'[1]Historical Financials in USD'!I5</f>
        <v>10.178894686942215</v>
      </c>
      <c r="I10" s="38">
        <f>'[1]Historical Financials in THB'!J5</f>
        <v>10.380801593413699</v>
      </c>
      <c r="J10" s="39">
        <f>'[1]Historical Financials in USD'!K5</f>
        <v>10.410319164225186</v>
      </c>
      <c r="K10" s="40">
        <f>'[1]Historical Financials in USD'!L5</f>
        <v>10.715809863838821</v>
      </c>
      <c r="L10" s="38">
        <f>'[2]By company'!Y175/10^6</f>
        <v>1.6712636083561643</v>
      </c>
      <c r="M10" s="38">
        <f>'[2]By company'!Z175/10^6</f>
        <v>1.6925050278082192</v>
      </c>
      <c r="N10" s="38">
        <f>'[2]By company'!AA175/10^6</f>
        <v>1.7124358672602724</v>
      </c>
      <c r="O10" s="38">
        <f>'[2]By company'!AB175/10^6</f>
        <v>1.7426825010958922</v>
      </c>
      <c r="P10" s="38">
        <f>'[2]By company'!AD175/10^6</f>
        <v>1.7105368915256145</v>
      </c>
      <c r="Q10" s="38">
        <f>'[2]By company'!AE175/10^6</f>
        <v>1.8487239463325202</v>
      </c>
      <c r="R10" s="38">
        <f>'[2]By company'!AF175/10^6</f>
        <v>1.8982819518243572</v>
      </c>
      <c r="S10" s="38">
        <f>'[2]By company'!AG175/10^6</f>
        <v>1.8559367463449052</v>
      </c>
      <c r="T10" s="38">
        <f>'[2]By company'!AI175/10^6</f>
        <v>1.8601375068493151</v>
      </c>
      <c r="U10" s="38">
        <f>'[2]By company'!AJ175/10^6</f>
        <v>2.0221659753424657</v>
      </c>
      <c r="V10" s="38">
        <f>'[2]By company'!AK175/10^6</f>
        <v>2.157687594520548</v>
      </c>
      <c r="W10" s="38">
        <f>'[2]By company'!AL175/10^6</f>
        <v>2.1630136219178082</v>
      </c>
      <c r="X10" s="38">
        <f>'[2]By company'!AN175/10^6</f>
        <v>2.2045906940386901</v>
      </c>
      <c r="Y10" s="38">
        <f>'[2]By company'!AO175/10^6</f>
        <v>2.6595395708522105</v>
      </c>
      <c r="Z10" s="38">
        <f>'[2]By company'!AP175/10^6</f>
        <v>2.6688661836283969</v>
      </c>
      <c r="AA10" s="38">
        <f>'[1]Historical Financials in USD'!AB5</f>
        <v>2.6458982384229173</v>
      </c>
      <c r="AB10" s="38">
        <f>'[1]Historical Financials in USD'!AC5</f>
        <v>2.5281743660283835</v>
      </c>
      <c r="AC10" s="38">
        <f>'[1]Historical Financials in USD'!AD5</f>
        <v>2.5673803761454876</v>
      </c>
      <c r="AD10" s="38">
        <f>'[1]Historical Financials in USD'!AE5</f>
        <v>2.6012438064418326</v>
      </c>
      <c r="AE10" s="38">
        <f>'[1]Historical Financials in THB'!AF5</f>
        <v>2.6840030447979952</v>
      </c>
      <c r="AF10" s="38">
        <f>'[1]Historical Financials in USD'!AG5</f>
        <v>2.659591722756026</v>
      </c>
      <c r="AG10" s="41">
        <f>'[1]Historical Financials in USD'!AH5</f>
        <v>2.770971289842965</v>
      </c>
      <c r="AH10" s="38">
        <f>X10+Y10</f>
        <v>4.8641302648909006</v>
      </c>
      <c r="AI10" s="38">
        <f>Z10+AA10</f>
        <v>5.3147644220513142</v>
      </c>
      <c r="AJ10" s="38">
        <f>AB10+AC10</f>
        <v>5.0955547421738707</v>
      </c>
      <c r="AK10" s="38">
        <f>AD10+AE10</f>
        <v>5.2852468512398278</v>
      </c>
      <c r="AL10" s="38">
        <f>AG10+AF10</f>
        <v>5.4305630125989914</v>
      </c>
      <c r="AM10" s="28">
        <f>E10-SUM(L10:O10)</f>
        <v>0</v>
      </c>
      <c r="AN10" s="28">
        <f>F10-SUM(P10:S10)</f>
        <v>0</v>
      </c>
      <c r="AO10" s="28">
        <f>G10-SUM(T10:W10)</f>
        <v>0</v>
      </c>
      <c r="AP10" s="28">
        <f>H10-SUM(X10:AA10)</f>
        <v>0</v>
      </c>
      <c r="AQ10" s="24">
        <f t="shared" ref="AQ10:BF14" si="2">B10/B$10</f>
        <v>1</v>
      </c>
      <c r="AR10" s="24">
        <f t="shared" si="2"/>
        <v>1</v>
      </c>
      <c r="AS10" s="25">
        <f t="shared" si="2"/>
        <v>1</v>
      </c>
      <c r="AT10" s="24">
        <f t="shared" si="2"/>
        <v>1</v>
      </c>
      <c r="AU10" s="24">
        <f t="shared" si="2"/>
        <v>1</v>
      </c>
      <c r="AV10" s="24">
        <f t="shared" si="2"/>
        <v>1</v>
      </c>
      <c r="AW10" s="24">
        <f t="shared" si="2"/>
        <v>1</v>
      </c>
      <c r="AX10" s="24">
        <f t="shared" si="2"/>
        <v>1</v>
      </c>
      <c r="AY10" s="25">
        <f t="shared" si="2"/>
        <v>1</v>
      </c>
      <c r="AZ10" s="26">
        <f t="shared" si="2"/>
        <v>1</v>
      </c>
      <c r="BA10" s="24">
        <f t="shared" si="2"/>
        <v>1</v>
      </c>
      <c r="BB10" s="24">
        <f t="shared" si="2"/>
        <v>1</v>
      </c>
      <c r="BC10" s="24">
        <f t="shared" si="2"/>
        <v>1</v>
      </c>
      <c r="BD10" s="24">
        <f t="shared" si="2"/>
        <v>1</v>
      </c>
      <c r="BE10" s="24">
        <f t="shared" si="2"/>
        <v>1</v>
      </c>
      <c r="BF10" s="24">
        <f t="shared" si="2"/>
        <v>1</v>
      </c>
      <c r="BG10" s="24">
        <f t="shared" ref="BG10:BV14" si="3">R10/R$10</f>
        <v>1</v>
      </c>
      <c r="BH10" s="24">
        <f t="shared" si="3"/>
        <v>1</v>
      </c>
      <c r="BI10" s="24">
        <f t="shared" si="3"/>
        <v>1</v>
      </c>
      <c r="BJ10" s="24">
        <f t="shared" si="3"/>
        <v>1</v>
      </c>
      <c r="BK10" s="24">
        <f t="shared" si="3"/>
        <v>1</v>
      </c>
      <c r="BL10" s="24">
        <f t="shared" si="3"/>
        <v>1</v>
      </c>
      <c r="BM10" s="24">
        <f t="shared" si="3"/>
        <v>1</v>
      </c>
      <c r="BN10" s="24">
        <f t="shared" si="3"/>
        <v>1</v>
      </c>
      <c r="BO10" s="24">
        <f t="shared" si="3"/>
        <v>1</v>
      </c>
      <c r="BP10" s="24">
        <f t="shared" si="3"/>
        <v>1</v>
      </c>
      <c r="BQ10" s="24">
        <f t="shared" si="3"/>
        <v>1</v>
      </c>
      <c r="BR10" s="24">
        <f t="shared" si="3"/>
        <v>1</v>
      </c>
      <c r="BS10" s="24">
        <f t="shared" si="3"/>
        <v>1</v>
      </c>
      <c r="BT10" s="24">
        <f t="shared" si="3"/>
        <v>1</v>
      </c>
      <c r="BU10" s="24">
        <f t="shared" si="3"/>
        <v>1</v>
      </c>
      <c r="BV10" s="27">
        <f t="shared" si="3"/>
        <v>1</v>
      </c>
    </row>
    <row r="11" spans="1:79" s="22" customFormat="1" hidden="1" outlineLevel="1">
      <c r="A11" s="29" t="s">
        <v>28</v>
      </c>
      <c r="B11" s="38">
        <f>'[2]By company'!R126/10^6</f>
        <v>1.4020131506849316</v>
      </c>
      <c r="C11" s="38">
        <f>'[2]By company'!S126/10^6</f>
        <v>2.886450315068493</v>
      </c>
      <c r="D11" s="38">
        <f>'[2]By company'!$X$126/10^6</f>
        <v>3.2611757234972671</v>
      </c>
      <c r="E11" s="38">
        <f>'[2]By company'!$AC$126/10^6</f>
        <v>3.5687100045205482</v>
      </c>
      <c r="F11" s="38">
        <f>'[2]By company'!$AH$126/10^6</f>
        <v>3.6505677141095889</v>
      </c>
      <c r="G11" s="38">
        <f>'[2]By company'!$AM$126/10^6</f>
        <v>4.081767438356164</v>
      </c>
      <c r="H11" s="38">
        <f>'[3]By company'!$AR$126/10^6</f>
        <v>4.52034017412472</v>
      </c>
      <c r="I11" s="38">
        <f>'[4]By company'!$AW$136/10^6</f>
        <v>4.2446039242685867</v>
      </c>
      <c r="J11" s="39">
        <f>'[5]By company'!$BC$147/10^6</f>
        <v>4.3674626188047156</v>
      </c>
      <c r="K11" s="40">
        <f>'[5]By company'!$BB$147/10^6</f>
        <v>4.3866028845482381</v>
      </c>
      <c r="L11" s="42">
        <f>'[2]By company'!Y126/10^6</f>
        <v>0.88589600000000002</v>
      </c>
      <c r="M11" s="38">
        <f>'[2]By company'!Z126/10^6</f>
        <v>0.89573891013698625</v>
      </c>
      <c r="N11" s="38">
        <f>'[2]By company'!AA126/10^6</f>
        <v>0.90558247342465681</v>
      </c>
      <c r="O11" s="38">
        <f>'[2]By company'!AB126/10^6</f>
        <v>0.88149262095890513</v>
      </c>
      <c r="P11" s="38">
        <f>'[2]By company'!AD126/10^6</f>
        <v>0.85998328878588859</v>
      </c>
      <c r="Q11" s="38">
        <f>'[2]By company'!AE126/10^6</f>
        <v>0.92270852167498596</v>
      </c>
      <c r="R11" s="38">
        <f>'[2]By company'!AF126/10^6</f>
        <v>0.95511055456408334</v>
      </c>
      <c r="S11" s="38">
        <f>'[2]By company'!AG126/10^6</f>
        <v>0.91276534908463136</v>
      </c>
      <c r="T11" s="38">
        <f>'[2]By company'!AI126/10^6</f>
        <v>0.95734134246575342</v>
      </c>
      <c r="U11" s="38">
        <f>'[2]By company'!AJ126/10^6</f>
        <v>1.0242469616438357</v>
      </c>
      <c r="V11" s="38">
        <f>'[2]By company'!AK126/10^6</f>
        <v>1.0474265534246574</v>
      </c>
      <c r="W11" s="38">
        <f>'[2]By company'!AL126/10^6</f>
        <v>1.0527525808219178</v>
      </c>
      <c r="X11" s="38">
        <f>'[2]By company'!AN126/10^6</f>
        <v>1.0977682621129445</v>
      </c>
      <c r="Y11" s="38">
        <f>'[2]By company'!AO126/10^6</f>
        <v>1.155865687247533</v>
      </c>
      <c r="Z11" s="38">
        <f>'[2]By company'!AP126/10^6</f>
        <v>1.1500631123821214</v>
      </c>
      <c r="AA11" s="38">
        <f>'[3]By company'!$AQ$126/10^6</f>
        <v>1.1166431123821214</v>
      </c>
      <c r="AB11" s="38">
        <f>'[4]By company'!$AS$136/10^6</f>
        <v>1.0404839741993945</v>
      </c>
      <c r="AC11" s="38">
        <f>'[6]By company'!$AT$128/10^6</f>
        <v>1.0602724198410778</v>
      </c>
      <c r="AD11" s="38">
        <f>'[7]By company'!$AU$131/10^6</f>
        <v>1.071923765114057</v>
      </c>
      <c r="AE11" s="38">
        <f>I11-AB11-AC11-AD11</f>
        <v>1.0719237651140574</v>
      </c>
      <c r="AF11" s="38">
        <f>'[8]By company'!$AX$140/10^6</f>
        <v>1.0867102609462815</v>
      </c>
      <c r="AG11" s="41">
        <f>'[5]By company'!$AY$147/10^6</f>
        <v>1.1560450933738431</v>
      </c>
      <c r="AH11" s="38">
        <f t="shared" ref="AH11:AH14" si="4">X11+Y11</f>
        <v>2.2536339493604776</v>
      </c>
      <c r="AI11" s="38">
        <f t="shared" ref="AI11:AI14" si="5">Z11+AA11</f>
        <v>2.2667062247642429</v>
      </c>
      <c r="AJ11" s="38">
        <f t="shared" ref="AJ11:AJ14" si="6">AB11+AC11</f>
        <v>2.1007563940404723</v>
      </c>
      <c r="AK11" s="38">
        <f t="shared" ref="AK11:AK14" si="7">AD11+AE11</f>
        <v>2.1438475302281144</v>
      </c>
      <c r="AL11" s="38">
        <f>AG11+AF11</f>
        <v>2.2427553543201246</v>
      </c>
      <c r="AM11" s="28">
        <f>E11-SUM(L11:O11)</f>
        <v>0</v>
      </c>
      <c r="AN11" s="28">
        <f>F11-SUM(P11:S11)</f>
        <v>0</v>
      </c>
      <c r="AO11" s="28">
        <f>G11-SUM(T11:W11)</f>
        <v>0</v>
      </c>
      <c r="AP11" s="28">
        <f>H11-SUM(X11:AA11)</f>
        <v>0</v>
      </c>
      <c r="AQ11" s="24">
        <f t="shared" si="2"/>
        <v>0.42995178372864401</v>
      </c>
      <c r="AR11" s="24">
        <f t="shared" si="2"/>
        <v>0.56611018256428314</v>
      </c>
      <c r="AS11" s="25">
        <f t="shared" si="2"/>
        <v>0.50790036993703591</v>
      </c>
      <c r="AT11" s="24">
        <f t="shared" si="2"/>
        <v>0.52335667128003283</v>
      </c>
      <c r="AU11" s="24">
        <f t="shared" si="2"/>
        <v>0.49915607148776381</v>
      </c>
      <c r="AV11" s="24">
        <f t="shared" si="2"/>
        <v>0.49759418509632208</v>
      </c>
      <c r="AW11" s="24">
        <f t="shared" si="2"/>
        <v>0.44408949234179085</v>
      </c>
      <c r="AX11" s="24">
        <f t="shared" si="2"/>
        <v>0.40888980355444404</v>
      </c>
      <c r="AY11" s="25">
        <f t="shared" si="2"/>
        <v>0.41953205755817718</v>
      </c>
      <c r="AZ11" s="26">
        <f t="shared" si="2"/>
        <v>0.40935803642346319</v>
      </c>
      <c r="BA11" s="24">
        <f t="shared" si="2"/>
        <v>0.53007556412441548</v>
      </c>
      <c r="BB11" s="24">
        <f t="shared" si="2"/>
        <v>0.5292385519805286</v>
      </c>
      <c r="BC11" s="24">
        <f t="shared" si="2"/>
        <v>0.528827088207104</v>
      </c>
      <c r="BD11" s="24">
        <f t="shared" si="2"/>
        <v>0.50582514049723648</v>
      </c>
      <c r="BE11" s="24">
        <f t="shared" si="2"/>
        <v>0.50275635272553298</v>
      </c>
      <c r="BF11" s="24">
        <f t="shared" si="2"/>
        <v>0.49910562553454546</v>
      </c>
      <c r="BG11" s="24">
        <f t="shared" si="3"/>
        <v>0.5031447270760635</v>
      </c>
      <c r="BH11" s="24">
        <f t="shared" si="3"/>
        <v>0.49180843629624654</v>
      </c>
      <c r="BI11" s="24">
        <f t="shared" si="3"/>
        <v>0.51466159837145042</v>
      </c>
      <c r="BJ11" s="24">
        <f t="shared" si="3"/>
        <v>0.50650983852617415</v>
      </c>
      <c r="BK11" s="24">
        <f t="shared" si="3"/>
        <v>0.48543939172871886</v>
      </c>
      <c r="BL11" s="24">
        <f t="shared" si="3"/>
        <v>0.48670640358173439</v>
      </c>
      <c r="BM11" s="24">
        <f t="shared" si="3"/>
        <v>0.49794651908917065</v>
      </c>
      <c r="BN11" s="24">
        <f t="shared" si="3"/>
        <v>0.43461120109491463</v>
      </c>
      <c r="BO11" s="24">
        <f t="shared" si="3"/>
        <v>0.43091823765348142</v>
      </c>
      <c r="BP11" s="24">
        <f t="shared" si="3"/>
        <v>0.42202798889487697</v>
      </c>
      <c r="BQ11" s="24">
        <f t="shared" si="3"/>
        <v>0.41155546396664683</v>
      </c>
      <c r="BR11" s="24">
        <f t="shared" si="3"/>
        <v>0.41297831427414267</v>
      </c>
      <c r="BS11" s="24">
        <f t="shared" si="3"/>
        <v>0.41208123685273124</v>
      </c>
      <c r="BT11" s="24">
        <f t="shared" si="3"/>
        <v>0.39937501829277289</v>
      </c>
      <c r="BU11" s="24">
        <f t="shared" si="3"/>
        <v>0.40860040721594976</v>
      </c>
      <c r="BV11" s="27">
        <f t="shared" si="3"/>
        <v>0.41719850999948754</v>
      </c>
    </row>
    <row r="12" spans="1:79" s="22" customFormat="1" hidden="1" outlineLevel="1">
      <c r="A12" s="29" t="s">
        <v>29</v>
      </c>
      <c r="B12" s="38">
        <f>'[2]By company'!R150/10^6</f>
        <v>0.26884819178082187</v>
      </c>
      <c r="C12" s="38">
        <f>'[2]By company'!S150/10^6</f>
        <v>0.46238687671232875</v>
      </c>
      <c r="D12" s="38">
        <f>'[2]By company'!$X$150/10^6</f>
        <v>0.84872048961748636</v>
      </c>
      <c r="E12" s="38">
        <f>'[2]By company'!$AC$150/10^6</f>
        <v>0.93917700000000015</v>
      </c>
      <c r="F12" s="38">
        <f>'[2]By company'!$AH$150/10^6</f>
        <v>1.3519118219178081</v>
      </c>
      <c r="G12" s="38">
        <f>'[2]By company'!$AM$150/10^6</f>
        <v>1.4623464383561644</v>
      </c>
      <c r="H12" s="38">
        <f>'[3]By company'!$AR$150/10^6</f>
        <v>1.5718234891835936</v>
      </c>
      <c r="I12" s="38">
        <f>'[4]By company'!$AW$165/10^6</f>
        <v>1.5602933129807306</v>
      </c>
      <c r="J12" s="39">
        <f>'[5]By company'!$BC$177/10^6</f>
        <v>1.5579786002149905</v>
      </c>
      <c r="K12" s="40">
        <f>'[5]By company'!$BB$177/10^6</f>
        <v>1.5642167112394576</v>
      </c>
      <c r="L12" s="38">
        <f>'[2]By company'!Y150/10^6</f>
        <v>0.215532</v>
      </c>
      <c r="M12" s="38">
        <f>'[2]By company'!Z150/10^6</f>
        <v>0.22059898999999999</v>
      </c>
      <c r="N12" s="38">
        <f>'[2]By company'!AA150/10^6</f>
        <v>0.22435476342465729</v>
      </c>
      <c r="O12" s="38">
        <f>'[2]By company'!AB150/10^6</f>
        <v>0.27869124657534283</v>
      </c>
      <c r="P12" s="38">
        <f>'[2]By company'!AD150/10^6</f>
        <v>0.28071798630136985</v>
      </c>
      <c r="Q12" s="38">
        <f>'[2]By company'!AE150/10^6</f>
        <v>0.34984830136986306</v>
      </c>
      <c r="R12" s="38">
        <f>'[2]By company'!AF150/10^6</f>
        <v>0.36067276712328772</v>
      </c>
      <c r="S12" s="38">
        <f>'[2]By company'!AG150/10^6</f>
        <v>0.36067276712328772</v>
      </c>
      <c r="T12" s="38">
        <f>'[2]By company'!AI150/10^6</f>
        <v>0.33391972602739722</v>
      </c>
      <c r="U12" s="38">
        <f>'[2]By company'!AJ150/10^6</f>
        <v>0.37340665753424657</v>
      </c>
      <c r="V12" s="38">
        <f>'[2]By company'!AK150/10^6</f>
        <v>0.37751002739726025</v>
      </c>
      <c r="W12" s="38">
        <f>'[2]By company'!AL150/10^6</f>
        <v>0.37751002739726025</v>
      </c>
      <c r="X12" s="38">
        <f>'[2]By company'!AN150/10^6</f>
        <v>0.3875729151411601</v>
      </c>
      <c r="Y12" s="38">
        <f>'[2]By company'!AO150/10^6</f>
        <v>0.39187928086495077</v>
      </c>
      <c r="Z12" s="38">
        <f>'[2]By company'!AP150/10^6</f>
        <v>0.39618564658874134</v>
      </c>
      <c r="AA12" s="38">
        <f>'[3]By company'!$AQ$150/10^6</f>
        <v>0.39618564658874134</v>
      </c>
      <c r="AB12" s="38">
        <f>'[6]By company'!$AS$154/10^6</f>
        <v>0.37925285758241312</v>
      </c>
      <c r="AC12" s="38">
        <f>'[6]By company'!$AT$154/10^6</f>
        <v>0.38635444945509445</v>
      </c>
      <c r="AD12" s="38">
        <f>'[7]By company'!$AU$159/10^6</f>
        <v>0.396250561875721</v>
      </c>
      <c r="AE12" s="38">
        <f t="shared" ref="AE12:AE14" si="8">I12-AB12-AC12-AD12</f>
        <v>0.39843544406750214</v>
      </c>
      <c r="AF12" s="38">
        <f>'[8]By company'!$AX$169/10^6</f>
        <v>0.37995937136125507</v>
      </c>
      <c r="AG12" s="41">
        <f>'[5]By company'!$AY$177/10^6</f>
        <v>0.38957133393497978</v>
      </c>
      <c r="AH12" s="38">
        <f t="shared" si="4"/>
        <v>0.77945219600611093</v>
      </c>
      <c r="AI12" s="38">
        <f t="shared" si="5"/>
        <v>0.79237129317748267</v>
      </c>
      <c r="AJ12" s="38">
        <f t="shared" si="6"/>
        <v>0.76560730703750757</v>
      </c>
      <c r="AK12" s="38">
        <f t="shared" si="7"/>
        <v>0.79468600594322314</v>
      </c>
      <c r="AL12" s="38">
        <f>AG12+AF12</f>
        <v>0.7695307052962348</v>
      </c>
      <c r="AM12" s="28">
        <f>E12-SUM(L12:O12)</f>
        <v>0</v>
      </c>
      <c r="AN12" s="28">
        <f>F12-SUM(P12:S12)</f>
        <v>0</v>
      </c>
      <c r="AO12" s="28">
        <f>G12-SUM(T12:W12)</f>
        <v>0</v>
      </c>
      <c r="AP12" s="28">
        <f>H12-SUM(X12:AA12)</f>
        <v>0</v>
      </c>
      <c r="AQ12" s="24">
        <f t="shared" si="2"/>
        <v>8.2446986714721171E-2</v>
      </c>
      <c r="AR12" s="24">
        <f t="shared" si="2"/>
        <v>9.0686445501742069E-2</v>
      </c>
      <c r="AS12" s="25">
        <f t="shared" si="2"/>
        <v>0.13218099458547156</v>
      </c>
      <c r="AT12" s="24">
        <f t="shared" si="2"/>
        <v>0.13773171477652837</v>
      </c>
      <c r="AU12" s="24">
        <f t="shared" si="2"/>
        <v>0.18485206873938312</v>
      </c>
      <c r="AV12" s="24">
        <f t="shared" si="2"/>
        <v>0.17826960876913425</v>
      </c>
      <c r="AW12" s="24">
        <f t="shared" si="2"/>
        <v>0.15441985967297361</v>
      </c>
      <c r="AX12" s="24">
        <f t="shared" si="2"/>
        <v>0.15030566752867033</v>
      </c>
      <c r="AY12" s="25">
        <f t="shared" si="2"/>
        <v>0.1496571407309919</v>
      </c>
      <c r="AZ12" s="26">
        <f t="shared" si="2"/>
        <v>0.14597279450786133</v>
      </c>
      <c r="BA12" s="24">
        <f t="shared" si="2"/>
        <v>0.1289634973934452</v>
      </c>
      <c r="BB12" s="24">
        <f t="shared" si="2"/>
        <v>0.13033875018124699</v>
      </c>
      <c r="BC12" s="24">
        <f t="shared" si="2"/>
        <v>0.13101498731371627</v>
      </c>
      <c r="BD12" s="24">
        <f t="shared" si="2"/>
        <v>0.15992083836274643</v>
      </c>
      <c r="BE12" s="24">
        <f t="shared" si="2"/>
        <v>0.16411103887446687</v>
      </c>
      <c r="BF12" s="24">
        <f t="shared" si="2"/>
        <v>0.18923771829963504</v>
      </c>
      <c r="BG12" s="24">
        <f t="shared" si="3"/>
        <v>0.18999957660486663</v>
      </c>
      <c r="BH12" s="24">
        <f t="shared" si="3"/>
        <v>0.19433462257461045</v>
      </c>
      <c r="BI12" s="24">
        <f t="shared" si="3"/>
        <v>0.17951346327777004</v>
      </c>
      <c r="BJ12" s="24">
        <f t="shared" si="3"/>
        <v>0.18465677995151114</v>
      </c>
      <c r="BK12" s="24">
        <f t="shared" si="3"/>
        <v>0.17496046617496794</v>
      </c>
      <c r="BL12" s="24">
        <f t="shared" si="3"/>
        <v>0.17452965786805624</v>
      </c>
      <c r="BM12" s="24">
        <f t="shared" si="3"/>
        <v>0.17580266313795764</v>
      </c>
      <c r="BN12" s="24">
        <f t="shared" si="3"/>
        <v>0.14734854301843639</v>
      </c>
      <c r="BO12" s="24">
        <f t="shared" si="3"/>
        <v>0.14844717544066449</v>
      </c>
      <c r="BP12" s="24">
        <f t="shared" si="3"/>
        <v>0.14973578380130259</v>
      </c>
      <c r="BQ12" s="24">
        <f t="shared" si="3"/>
        <v>0.15001056203975263</v>
      </c>
      <c r="BR12" s="24">
        <f t="shared" si="3"/>
        <v>0.15048586218265952</v>
      </c>
      <c r="BS12" s="24">
        <f t="shared" si="3"/>
        <v>0.15233118898521891</v>
      </c>
      <c r="BT12" s="24">
        <f t="shared" si="3"/>
        <v>0.14844820867089939</v>
      </c>
      <c r="BU12" s="24">
        <f t="shared" si="3"/>
        <v>0.14286379676633928</v>
      </c>
      <c r="BV12" s="27">
        <f t="shared" si="3"/>
        <v>0.14059017333126442</v>
      </c>
    </row>
    <row r="13" spans="1:79" s="22" customFormat="1" hidden="1" outlineLevel="1">
      <c r="A13" s="29" t="s">
        <v>30</v>
      </c>
      <c r="B13" s="38">
        <f>'[2]By company'!R168/10^6</f>
        <v>0.35</v>
      </c>
      <c r="C13" s="38">
        <f>'[2]By company'!S168/10^6</f>
        <v>0.37684131506849311</v>
      </c>
      <c r="D13" s="38">
        <f>'[2]By company'!$X$168/10^6</f>
        <v>0.92699945464480904</v>
      </c>
      <c r="E13" s="38">
        <f>'[2]By company'!$AC$168/10^6</f>
        <v>0.92700000000000005</v>
      </c>
      <c r="F13" s="38">
        <f>'[2]By company'!$AH$168/10^6</f>
        <v>0.92700000000000005</v>
      </c>
      <c r="G13" s="38">
        <f>'[2]By company'!$AM$168/10^6</f>
        <v>1.2821108219178081</v>
      </c>
      <c r="H13" s="38">
        <f>'[3]By company'!$AR$168/10^6</f>
        <v>2.7137310236339007</v>
      </c>
      <c r="I13" s="38">
        <f>'[4]By company'!$AW$184/10^6</f>
        <v>3.2029043561643835</v>
      </c>
      <c r="J13" s="39">
        <f>'[5]By company'!$BC$200/10^6</f>
        <v>3.1118779452054799</v>
      </c>
      <c r="K13" s="40">
        <f>'[5]By company'!$BB$200/10^6</f>
        <v>3.3919258022977008</v>
      </c>
      <c r="L13" s="38">
        <f>'[2]By company'!Y168/10^6</f>
        <v>0.22857533835616439</v>
      </c>
      <c r="M13" s="38">
        <f>'[2]By company'!Z168/10^6</f>
        <v>0.23111506767123285</v>
      </c>
      <c r="N13" s="38">
        <f>'[2]By company'!AA168/10^6</f>
        <v>0.23365479945205442</v>
      </c>
      <c r="O13" s="38">
        <f>'[2]By company'!AB168/10^6</f>
        <v>0.23365479452054833</v>
      </c>
      <c r="P13" s="38">
        <f>'[2]By company'!AD168/10^6</f>
        <v>0.22857534246575351</v>
      </c>
      <c r="Q13" s="38">
        <f>'[2]By company'!AE168/10^6</f>
        <v>0.23111506849315069</v>
      </c>
      <c r="R13" s="38">
        <f>'[2]By company'!AF168/10^6</f>
        <v>0.23365479452054791</v>
      </c>
      <c r="S13" s="38">
        <f>'[2]By company'!AG168/10^6</f>
        <v>0.23365479452054791</v>
      </c>
      <c r="T13" s="38">
        <f>'[2]By company'!AI168/10^6</f>
        <v>0.22939643835616438</v>
      </c>
      <c r="U13" s="38">
        <f>'[2]By company'!AJ168/10^6</f>
        <v>0.28126035616438361</v>
      </c>
      <c r="V13" s="38">
        <f>'[2]By company'!AK168/10^6</f>
        <v>0.38572701369863016</v>
      </c>
      <c r="W13" s="38">
        <f>'[2]By company'!AL168/10^6</f>
        <v>0.38572701369863016</v>
      </c>
      <c r="X13" s="38">
        <f>'[2]By company'!AN168/10^6</f>
        <v>0.38070157157910584</v>
      </c>
      <c r="Y13" s="38">
        <f>'[2]By company'!AO168/10^6</f>
        <v>0.76948501369862998</v>
      </c>
      <c r="Z13" s="38">
        <f>'[2]By company'!AP168/10^6</f>
        <v>0.77654619178082174</v>
      </c>
      <c r="AA13" s="38">
        <f>'[3]By company'!$AQ$168/10^6</f>
        <v>0.78699824657534234</v>
      </c>
      <c r="AB13" s="38">
        <f>'[6]By company'!$AS$172/10^6</f>
        <v>0.76988958904109595</v>
      </c>
      <c r="AC13" s="38">
        <f>'[6]By company'!$AT$172/10^6</f>
        <v>0.77844391780821909</v>
      </c>
      <c r="AD13" s="38">
        <f>'[7]By company'!$AU$178/10^6</f>
        <v>0.78699824657534234</v>
      </c>
      <c r="AE13" s="38">
        <f t="shared" si="8"/>
        <v>0.86757260273972625</v>
      </c>
      <c r="AF13" s="38">
        <f>'[8]By company'!$AX$190/10^6</f>
        <v>0.85434209044848941</v>
      </c>
      <c r="AG13" s="41">
        <f>'[5]By company'!$AY$200/10^6</f>
        <v>0.88301286253414235</v>
      </c>
      <c r="AH13" s="38">
        <f t="shared" si="4"/>
        <v>1.1501865852777358</v>
      </c>
      <c r="AI13" s="38">
        <f t="shared" si="5"/>
        <v>1.5635444383561641</v>
      </c>
      <c r="AJ13" s="38">
        <f t="shared" si="6"/>
        <v>1.5483335068493149</v>
      </c>
      <c r="AK13" s="38">
        <f t="shared" si="7"/>
        <v>1.6545708493150686</v>
      </c>
      <c r="AL13" s="38">
        <f>AG13+AF13</f>
        <v>1.7373549529826318</v>
      </c>
      <c r="AM13" s="28">
        <f>E13-SUM(L13:O13)</f>
        <v>0</v>
      </c>
      <c r="AN13" s="28">
        <f>F13-SUM(P13:S13)</f>
        <v>0</v>
      </c>
      <c r="AO13" s="28">
        <f>G13-SUM(T13:W13)</f>
        <v>0</v>
      </c>
      <c r="AP13" s="28">
        <f>H13-SUM(X13:AA13)</f>
        <v>0</v>
      </c>
      <c r="AQ13" s="24">
        <f t="shared" si="2"/>
        <v>0.10733360399045418</v>
      </c>
      <c r="AR13" s="24">
        <f t="shared" si="2"/>
        <v>7.3908670645566596E-2</v>
      </c>
      <c r="AS13" s="25">
        <f t="shared" si="2"/>
        <v>0.14437227732108243</v>
      </c>
      <c r="AT13" s="24">
        <f t="shared" si="2"/>
        <v>0.13594593947449926</v>
      </c>
      <c r="AU13" s="24">
        <f t="shared" si="2"/>
        <v>0.12675225184311331</v>
      </c>
      <c r="AV13" s="24">
        <f t="shared" si="2"/>
        <v>0.15629770663570564</v>
      </c>
      <c r="AW13" s="24">
        <f t="shared" si="2"/>
        <v>0.26660370375136649</v>
      </c>
      <c r="AX13" s="24">
        <f t="shared" si="2"/>
        <v>0.30854113984767118</v>
      </c>
      <c r="AY13" s="25">
        <f t="shared" si="2"/>
        <v>0.29892243418428271</v>
      </c>
      <c r="AZ13" s="26">
        <f t="shared" si="2"/>
        <v>0.31653471323189197</v>
      </c>
      <c r="BA13" s="24">
        <f t="shared" si="2"/>
        <v>0.13676797437179194</v>
      </c>
      <c r="BB13" s="24">
        <f t="shared" si="2"/>
        <v>0.13655207155899859</v>
      </c>
      <c r="BC13" s="24">
        <f t="shared" si="2"/>
        <v>0.13644586867120398</v>
      </c>
      <c r="BD13" s="24">
        <f t="shared" si="2"/>
        <v>0.13407766152102502</v>
      </c>
      <c r="BE13" s="24">
        <f t="shared" si="2"/>
        <v>0.13362783556330607</v>
      </c>
      <c r="BF13" s="24">
        <f t="shared" si="2"/>
        <v>0.12501329306175452</v>
      </c>
      <c r="BG13" s="24">
        <f t="shared" si="3"/>
        <v>0.1230875077835473</v>
      </c>
      <c r="BH13" s="24">
        <f t="shared" si="3"/>
        <v>0.12589588248667918</v>
      </c>
      <c r="BI13" s="24">
        <f t="shared" si="3"/>
        <v>0.12332230144894724</v>
      </c>
      <c r="BJ13" s="24">
        <f t="shared" si="3"/>
        <v>0.13908866017625013</v>
      </c>
      <c r="BK13" s="24">
        <f t="shared" si="3"/>
        <v>0.17876870343889667</v>
      </c>
      <c r="BL13" s="24">
        <f t="shared" si="3"/>
        <v>0.17832851804078342</v>
      </c>
      <c r="BM13" s="24">
        <f t="shared" si="3"/>
        <v>0.17268582898791127</v>
      </c>
      <c r="BN13" s="24">
        <f t="shared" si="3"/>
        <v>0.28933016155576874</v>
      </c>
      <c r="BO13" s="24">
        <f t="shared" si="3"/>
        <v>0.29096482863936096</v>
      </c>
      <c r="BP13" s="24">
        <f t="shared" si="3"/>
        <v>0.29744085964713107</v>
      </c>
      <c r="BQ13" s="24">
        <f t="shared" si="3"/>
        <v>0.3045239281697758</v>
      </c>
      <c r="BR13" s="24">
        <f t="shared" si="3"/>
        <v>0.30320552616240237</v>
      </c>
      <c r="BS13" s="24">
        <f t="shared" si="3"/>
        <v>0.30254689876680757</v>
      </c>
      <c r="BT13" s="24">
        <f t="shared" si="3"/>
        <v>0.3232383079524494</v>
      </c>
      <c r="BU13" s="24">
        <f t="shared" si="3"/>
        <v>0.3212305419431708</v>
      </c>
      <c r="BV13" s="27">
        <f t="shared" si="3"/>
        <v>0.31866546787072053</v>
      </c>
    </row>
    <row r="14" spans="1:79" s="22" customFormat="1" hidden="1" outlineLevel="1">
      <c r="A14" s="29" t="s">
        <v>31</v>
      </c>
      <c r="B14" s="38">
        <f>'[2]By company'!R153/10^6</f>
        <v>1.24</v>
      </c>
      <c r="C14" s="38">
        <f>'[2]By company'!S153/10^6</f>
        <v>1.3730644657534248</v>
      </c>
      <c r="D14" s="38">
        <f>'[2]By company'!$X$153/10^6</f>
        <v>1.3840008633879781</v>
      </c>
      <c r="E14" s="38">
        <f>'[2]By company'!$AC$153/10^6</f>
        <v>1.3839999999999999</v>
      </c>
      <c r="F14" s="38">
        <f>'[2]By company'!$AH$153/10^6</f>
        <v>1.3839999999999999</v>
      </c>
      <c r="G14" s="38">
        <f>'[2]By company'!$AM$153/10^6</f>
        <v>1.3767799999999999</v>
      </c>
      <c r="H14" s="38">
        <f>'[3]By company'!$AR$153/10^6</f>
        <v>1.373</v>
      </c>
      <c r="I14" s="38">
        <f>'[4]By company'!$AW$168/10^6</f>
        <v>1.373</v>
      </c>
      <c r="J14" s="39">
        <f>'[5]By company'!$BC$180/10^6</f>
        <v>1.373</v>
      </c>
      <c r="K14" s="40">
        <f>'[5]By company'!$BB$180/10^6</f>
        <v>1.3730644657534246</v>
      </c>
      <c r="L14" s="38">
        <f>'[2]By company'!Y153/10^6</f>
        <v>0.34126027000000003</v>
      </c>
      <c r="M14" s="38">
        <f>'[2]By company'!Z153/10^6</f>
        <v>0.34505206000000005</v>
      </c>
      <c r="N14" s="38">
        <f>'[2]By company'!AA153/10^6</f>
        <v>0.34884383095890398</v>
      </c>
      <c r="O14" s="38">
        <f>'[2]By company'!AB153/10^6</f>
        <v>0.34884383904109606</v>
      </c>
      <c r="P14" s="38">
        <f>'[2]By company'!AD153/10^6</f>
        <v>0.34126027397260272</v>
      </c>
      <c r="Q14" s="38">
        <f>'[2]By company'!AE153/10^6</f>
        <v>0.34505205479452056</v>
      </c>
      <c r="R14" s="38">
        <f>'[2]By company'!AF153/10^6</f>
        <v>0.34884383561643834</v>
      </c>
      <c r="S14" s="38">
        <f>'[2]By company'!AG153/10^6</f>
        <v>0.34884383561643834</v>
      </c>
      <c r="T14" s="38">
        <f>'[2]By company'!AI153/10^6</f>
        <v>0.33948</v>
      </c>
      <c r="U14" s="38">
        <f>'[2]By company'!AJ153/10^6</f>
        <v>0.343252</v>
      </c>
      <c r="V14" s="38">
        <f>'[2]By company'!AK153/10^6</f>
        <v>0.347024</v>
      </c>
      <c r="W14" s="38">
        <f>'[2]By company'!AL153/10^6</f>
        <v>0.347024</v>
      </c>
      <c r="X14" s="38">
        <f>'[2]By company'!AN153/10^6</f>
        <v>0.33854794520547943</v>
      </c>
      <c r="Y14" s="38">
        <f>'[2]By company'!AO153/10^6</f>
        <v>0.34230958904109593</v>
      </c>
      <c r="Z14" s="38">
        <f>'[2]By company'!AP153/10^6</f>
        <v>0.34607123287671232</v>
      </c>
      <c r="AA14" s="38">
        <f>'[3]By company'!$AQ$153/10^6</f>
        <v>0.34607123287671232</v>
      </c>
      <c r="AB14" s="38">
        <f>'[6]By company'!$AS$157/10^6</f>
        <v>0.33854794520547943</v>
      </c>
      <c r="AC14" s="38">
        <f>'[6]By company'!$AT$157/10^6</f>
        <v>0.34230958904109593</v>
      </c>
      <c r="AD14" s="38">
        <f>'[7]By company'!$AU$162/10^6</f>
        <v>0.34607123287671232</v>
      </c>
      <c r="AE14" s="38">
        <f t="shared" si="8"/>
        <v>0.34607123287671243</v>
      </c>
      <c r="AF14" s="38">
        <f>'[8]By company'!$AX$172/10^6</f>
        <v>0.33857999999999999</v>
      </c>
      <c r="AG14" s="41">
        <f>'[5]By company'!$AY$180/10^6</f>
        <v>0.34234199999999998</v>
      </c>
      <c r="AH14" s="38">
        <f t="shared" si="4"/>
        <v>0.68085753424657536</v>
      </c>
      <c r="AI14" s="38">
        <f t="shared" si="5"/>
        <v>0.69214246575342464</v>
      </c>
      <c r="AJ14" s="38">
        <f t="shared" si="6"/>
        <v>0.68085753424657536</v>
      </c>
      <c r="AK14" s="38">
        <f t="shared" si="7"/>
        <v>0.69214246575342475</v>
      </c>
      <c r="AL14" s="38">
        <f>AG14+AF14</f>
        <v>0.68092200000000003</v>
      </c>
      <c r="AM14" s="28">
        <f>E14-SUM(L14:O14)</f>
        <v>0</v>
      </c>
      <c r="AN14" s="28">
        <f>F14-SUM(P14:S14)</f>
        <v>0</v>
      </c>
      <c r="AO14" s="28">
        <f>G14-SUM(T14:W14)</f>
        <v>0</v>
      </c>
      <c r="AP14" s="28">
        <f>H14-SUM(X14:AA14)</f>
        <v>0</v>
      </c>
      <c r="AQ14" s="24">
        <f t="shared" si="2"/>
        <v>0.38026762556618054</v>
      </c>
      <c r="AR14" s="32">
        <f t="shared" si="2"/>
        <v>0.2692947012884081</v>
      </c>
      <c r="AS14" s="33">
        <f t="shared" si="2"/>
        <v>0.21554635815640991</v>
      </c>
      <c r="AT14" s="32">
        <f t="shared" si="2"/>
        <v>0.20296567446893954</v>
      </c>
      <c r="AU14" s="32">
        <f t="shared" si="2"/>
        <v>0.18923960792973979</v>
      </c>
      <c r="AV14" s="32">
        <f t="shared" si="2"/>
        <v>0.167838499498838</v>
      </c>
      <c r="AW14" s="32">
        <f t="shared" si="2"/>
        <v>0.13488694423386899</v>
      </c>
      <c r="AX14" s="32">
        <f t="shared" si="2"/>
        <v>0.1322633890692147</v>
      </c>
      <c r="AY14" s="33">
        <f t="shared" si="2"/>
        <v>0.13188836752654826</v>
      </c>
      <c r="AZ14" s="26">
        <f t="shared" si="2"/>
        <v>0.12813445583678351</v>
      </c>
      <c r="BA14" s="24">
        <f t="shared" si="2"/>
        <v>0.20419296411034746</v>
      </c>
      <c r="BB14" s="24">
        <f t="shared" si="2"/>
        <v>0.20387062627922575</v>
      </c>
      <c r="BC14" s="24">
        <f t="shared" si="2"/>
        <v>0.20371205580797574</v>
      </c>
      <c r="BD14" s="24">
        <f t="shared" si="2"/>
        <v>0.20017635961899219</v>
      </c>
      <c r="BE14" s="24">
        <f t="shared" si="2"/>
        <v>0.19950477283669418</v>
      </c>
      <c r="BF14" s="24">
        <f t="shared" si="2"/>
        <v>0.18664336310406501</v>
      </c>
      <c r="BG14" s="24">
        <f t="shared" si="3"/>
        <v>0.18376818853552263</v>
      </c>
      <c r="BH14" s="24">
        <f t="shared" si="3"/>
        <v>0.18796105864246387</v>
      </c>
      <c r="BI14" s="24">
        <f t="shared" si="3"/>
        <v>0.18250263690183222</v>
      </c>
      <c r="BJ14" s="24">
        <f t="shared" si="3"/>
        <v>0.16974472134606472</v>
      </c>
      <c r="BK14" s="24">
        <f t="shared" si="3"/>
        <v>0.16083143865741645</v>
      </c>
      <c r="BL14" s="24">
        <f t="shared" si="3"/>
        <v>0.16043542050942594</v>
      </c>
      <c r="BM14" s="24">
        <f t="shared" si="3"/>
        <v>0.15356498878496036</v>
      </c>
      <c r="BN14" s="24">
        <f t="shared" si="3"/>
        <v>0.12871009433087993</v>
      </c>
      <c r="BO14" s="24">
        <f t="shared" si="3"/>
        <v>0.12966975826649313</v>
      </c>
      <c r="BP14" s="24">
        <f t="shared" si="3"/>
        <v>0.13079536765668942</v>
      </c>
      <c r="BQ14" s="24">
        <f t="shared" si="3"/>
        <v>0.13391004582382454</v>
      </c>
      <c r="BR14" s="24">
        <f t="shared" si="3"/>
        <v>0.1333302973807953</v>
      </c>
      <c r="BS14" s="24">
        <f t="shared" si="3"/>
        <v>0.13304067539524228</v>
      </c>
      <c r="BT14" s="24">
        <f t="shared" si="3"/>
        <v>0.12893846508387943</v>
      </c>
      <c r="BU14" s="24">
        <f t="shared" si="3"/>
        <v>0.12730525407454021</v>
      </c>
      <c r="BV14" s="27">
        <f t="shared" si="3"/>
        <v>0.1235458487985276</v>
      </c>
    </row>
    <row r="15" spans="1:79" s="28" customFormat="1" hidden="1" outlineLevel="1">
      <c r="A15" s="29"/>
      <c r="B15" s="34">
        <f t="shared" ref="B15:AG15" si="9">B10-SUM(B11:B14)</f>
        <v>0</v>
      </c>
      <c r="C15" s="34">
        <f t="shared" si="9"/>
        <v>0</v>
      </c>
      <c r="D15" s="43">
        <f t="shared" si="9"/>
        <v>0</v>
      </c>
      <c r="E15" s="43">
        <f t="shared" si="9"/>
        <v>0</v>
      </c>
      <c r="F15" s="43">
        <f t="shared" si="9"/>
        <v>0</v>
      </c>
      <c r="G15" s="43">
        <f t="shared" si="9"/>
        <v>0</v>
      </c>
      <c r="H15" s="43">
        <f t="shared" si="9"/>
        <v>0</v>
      </c>
      <c r="I15" s="43">
        <f t="shared" si="9"/>
        <v>0</v>
      </c>
      <c r="J15" s="44">
        <f>J10-SUM(J11:J14)</f>
        <v>0</v>
      </c>
      <c r="K15" s="45">
        <f t="shared" ref="K15" si="10">K10-SUM(K11:K14)</f>
        <v>0</v>
      </c>
      <c r="L15" s="43">
        <f t="shared" si="9"/>
        <v>0</v>
      </c>
      <c r="M15" s="43">
        <f t="shared" si="9"/>
        <v>0</v>
      </c>
      <c r="N15" s="43">
        <f t="shared" si="9"/>
        <v>0</v>
      </c>
      <c r="O15" s="43">
        <f t="shared" si="9"/>
        <v>0</v>
      </c>
      <c r="P15" s="43">
        <f t="shared" si="9"/>
        <v>0</v>
      </c>
      <c r="Q15" s="43">
        <f t="shared" si="9"/>
        <v>0</v>
      </c>
      <c r="R15" s="43">
        <f t="shared" si="9"/>
        <v>0</v>
      </c>
      <c r="S15" s="43">
        <f t="shared" si="9"/>
        <v>0</v>
      </c>
      <c r="T15" s="43">
        <f t="shared" si="9"/>
        <v>0</v>
      </c>
      <c r="U15" s="43">
        <f t="shared" si="9"/>
        <v>0</v>
      </c>
      <c r="V15" s="43">
        <f t="shared" si="9"/>
        <v>0</v>
      </c>
      <c r="W15" s="43">
        <f t="shared" si="9"/>
        <v>0</v>
      </c>
      <c r="X15" s="43">
        <f t="shared" si="9"/>
        <v>0</v>
      </c>
      <c r="Y15" s="43">
        <f t="shared" si="9"/>
        <v>0</v>
      </c>
      <c r="Z15" s="43">
        <f t="shared" si="9"/>
        <v>0</v>
      </c>
      <c r="AA15" s="43">
        <f t="shared" si="9"/>
        <v>0</v>
      </c>
      <c r="AB15" s="46">
        <f t="shared" si="9"/>
        <v>0</v>
      </c>
      <c r="AC15" s="47">
        <f t="shared" si="9"/>
        <v>0</v>
      </c>
      <c r="AD15" s="43">
        <f t="shared" si="9"/>
        <v>0</v>
      </c>
      <c r="AE15" s="47">
        <f>AE10-SUM(AE11:AE14)</f>
        <v>0</v>
      </c>
      <c r="AF15" s="47">
        <f t="shared" si="9"/>
        <v>0</v>
      </c>
      <c r="AG15" s="48">
        <f t="shared" si="9"/>
        <v>0</v>
      </c>
      <c r="AH15" s="43"/>
      <c r="AI15" s="43"/>
      <c r="AJ15" s="43"/>
      <c r="AK15" s="43"/>
      <c r="AL15" s="43"/>
      <c r="AM15" s="49"/>
      <c r="AN15" s="49"/>
      <c r="AO15" s="49"/>
      <c r="AP15" s="49"/>
      <c r="AQ15" s="43">
        <f t="shared" ref="AQ15:BI15" si="11">AQ10-SUM(AQ11:AQ14)</f>
        <v>0</v>
      </c>
      <c r="AR15" s="43">
        <f t="shared" si="11"/>
        <v>0</v>
      </c>
      <c r="AS15" s="44">
        <f t="shared" si="11"/>
        <v>0</v>
      </c>
      <c r="AT15" s="43">
        <f t="shared" si="11"/>
        <v>0</v>
      </c>
      <c r="AU15" s="43">
        <f t="shared" si="11"/>
        <v>0</v>
      </c>
      <c r="AV15" s="43">
        <f t="shared" si="11"/>
        <v>0</v>
      </c>
      <c r="AW15" s="43">
        <f t="shared" si="11"/>
        <v>0</v>
      </c>
      <c r="AX15" s="43">
        <f t="shared" si="11"/>
        <v>0</v>
      </c>
      <c r="AY15" s="44">
        <f t="shared" si="11"/>
        <v>0</v>
      </c>
      <c r="AZ15" s="131">
        <f t="shared" si="11"/>
        <v>0</v>
      </c>
      <c r="BA15" s="43">
        <f t="shared" si="11"/>
        <v>0</v>
      </c>
      <c r="BB15" s="43">
        <f t="shared" si="11"/>
        <v>0</v>
      </c>
      <c r="BC15" s="43">
        <f t="shared" si="11"/>
        <v>0</v>
      </c>
      <c r="BD15" s="43">
        <f t="shared" si="11"/>
        <v>0</v>
      </c>
      <c r="BE15" s="43">
        <f t="shared" si="11"/>
        <v>0</v>
      </c>
      <c r="BF15" s="43">
        <f t="shared" si="11"/>
        <v>0</v>
      </c>
      <c r="BG15" s="43">
        <f t="shared" si="11"/>
        <v>0</v>
      </c>
      <c r="BH15" s="43">
        <f t="shared" si="11"/>
        <v>0</v>
      </c>
      <c r="BI15" s="43">
        <f t="shared" si="11"/>
        <v>0</v>
      </c>
      <c r="BJ15" s="43">
        <f>BJ10-SUM(BJ11:BJ14)</f>
        <v>0</v>
      </c>
      <c r="BK15" s="43">
        <f>BK10-SUM(BK11:BK14)</f>
        <v>0</v>
      </c>
      <c r="BL15" s="43">
        <f>BL10-SUM(BL11:BL14)</f>
        <v>0</v>
      </c>
      <c r="BM15" s="43">
        <f t="shared" ref="BM15:BV15" si="12">BM10-SUM(BM11:BM14)</f>
        <v>0</v>
      </c>
      <c r="BN15" s="43">
        <f t="shared" si="12"/>
        <v>0</v>
      </c>
      <c r="BO15" s="43">
        <f t="shared" si="12"/>
        <v>0</v>
      </c>
      <c r="BP15" s="43">
        <f t="shared" si="12"/>
        <v>0</v>
      </c>
      <c r="BQ15" s="51">
        <f t="shared" si="12"/>
        <v>0</v>
      </c>
      <c r="BR15" s="43">
        <f t="shared" si="12"/>
        <v>0</v>
      </c>
      <c r="BS15" s="43">
        <f t="shared" si="12"/>
        <v>0</v>
      </c>
      <c r="BT15" s="43">
        <f t="shared" si="12"/>
        <v>0</v>
      </c>
      <c r="BU15" s="43">
        <f t="shared" si="12"/>
        <v>0</v>
      </c>
      <c r="BV15" s="50">
        <f t="shared" si="12"/>
        <v>0</v>
      </c>
    </row>
    <row r="16" spans="1:79" s="22" customFormat="1" collapsed="1">
      <c r="A16" s="23" t="s">
        <v>33</v>
      </c>
      <c r="B16" s="38">
        <f>'[9]By company'!$R$317/10^6</f>
        <v>3.1855025630235287</v>
      </c>
      <c r="C16" s="38">
        <f>'[9]By company'!$S$317/10^6</f>
        <v>4.3613119999999999</v>
      </c>
      <c r="D16" s="38">
        <f>'[9]By company'!$X$317/10^6</f>
        <v>5.2548755522423596</v>
      </c>
      <c r="E16" s="38">
        <f>'[9]By company'!$AC$317/10^6</f>
        <v>5.8039158392465975</v>
      </c>
      <c r="F16" s="38">
        <f>'[9]By company'!$AH$317/10^6</f>
        <v>6.24941747</v>
      </c>
      <c r="G16" s="38">
        <f>'[10]By company'!$AM$321/10^6</f>
        <v>7.0235972752636497</v>
      </c>
      <c r="H16" s="38">
        <f>'[3]By company'!$AR$345/10^6</f>
        <v>8.728926665510043</v>
      </c>
      <c r="I16" s="38">
        <f>'[1]Historical Financials in THB'!J6</f>
        <v>9.1032677084520284</v>
      </c>
      <c r="J16" s="39">
        <f>'[5]By company'!$BC$409/10^6</f>
        <v>9.0558329599658993</v>
      </c>
      <c r="K16" s="40">
        <f>'[5]By company'!$BB$409/10^6</f>
        <v>9.563605449267218</v>
      </c>
      <c r="L16" s="38">
        <f>'[9]By company'!$Y$317/10^6</f>
        <v>1.4233449846048198</v>
      </c>
      <c r="M16" s="38">
        <f>'[9]By company'!$Z$317/10^6</f>
        <v>1.445737068888586</v>
      </c>
      <c r="N16" s="38">
        <f>'[9]By company'!$AA$317/10^6</f>
        <v>1.4709999588757243</v>
      </c>
      <c r="O16" s="38">
        <f>'[9]By company'!$AB$317/10^6</f>
        <v>1.4638338268774662</v>
      </c>
      <c r="P16" s="38">
        <f>'[9]By company'!$AD$317/10^6</f>
        <v>1.5054495400000001</v>
      </c>
      <c r="Q16" s="38">
        <f>'[9]By company'!$AE$317/10^6</f>
        <v>1.58684508</v>
      </c>
      <c r="R16" s="38">
        <f>'[9]By company'!$AF$317/10^6</f>
        <v>1.6325157000000001</v>
      </c>
      <c r="S16" s="38">
        <f>'[9]By company'!$AG$317/10^6</f>
        <v>1.5246071499999998</v>
      </c>
      <c r="T16" s="38">
        <f>'[9]By company'!$AI$317/10^6</f>
        <v>1.6267209389142077</v>
      </c>
      <c r="U16" s="38">
        <f>'[9]By company'!$AJ$317/10^6</f>
        <v>1.8145852072488728</v>
      </c>
      <c r="V16" s="38">
        <f>'[11]By company'!$AK$317/10^6</f>
        <v>1.8015288626199988</v>
      </c>
      <c r="W16" s="38">
        <f>'[10]By company'!$AL$321/10^6</f>
        <v>1.7807622664805691</v>
      </c>
      <c r="X16" s="38">
        <f>'[12]By company'!$AN$349/10^6</f>
        <v>1.7647709200019872</v>
      </c>
      <c r="Y16" s="38">
        <f>'[13]By company'!$AO$345/10^6</f>
        <v>2.3193589555325862</v>
      </c>
      <c r="Z16" s="38">
        <f>'[2]By company'!$AP$345/10^6</f>
        <v>2.3795751199698389</v>
      </c>
      <c r="AA16" s="38">
        <f>'[3]By company'!$AQ$345/10^6</f>
        <v>2.2652216700056336</v>
      </c>
      <c r="AB16" s="38">
        <f>'[14]By company'!$AS$345/10^6</f>
        <v>2.1881375496729887</v>
      </c>
      <c r="AC16" s="38">
        <f>'[6]By company'!$AT$353/10^6</f>
        <v>2.2228976203174389</v>
      </c>
      <c r="AD16" s="38">
        <f>'[7]By company'!$AU$365/10^6</f>
        <v>2.3866285300104808</v>
      </c>
      <c r="AE16" s="38">
        <f>'[1]Historical Financials in THB'!AF6</f>
        <v>2.3056040084511196</v>
      </c>
      <c r="AF16" s="38">
        <f>'[8]By company'!$AX$389/10^6</f>
        <v>2.325123570352289</v>
      </c>
      <c r="AG16" s="41">
        <f>'[5]By company'!$AY$409/10^6</f>
        <v>2.5462493404533282</v>
      </c>
      <c r="AH16" s="38">
        <f t="shared" ref="AH16:AH20" si="13">X16+Y16</f>
        <v>4.0841298755345736</v>
      </c>
      <c r="AI16" s="38">
        <f t="shared" ref="AI16:AI20" si="14">Z16+AA16</f>
        <v>4.644796789975473</v>
      </c>
      <c r="AJ16" s="38">
        <f t="shared" ref="AJ16:AJ20" si="15">AB16+AC16</f>
        <v>4.4110351699904271</v>
      </c>
      <c r="AK16" s="38">
        <f t="shared" ref="AK16:AK20" si="16">AD16+AE16</f>
        <v>4.6922325384616004</v>
      </c>
      <c r="AL16" s="38">
        <f>AF16+AG16</f>
        <v>4.8713729108056167</v>
      </c>
      <c r="AM16" s="28"/>
      <c r="AN16" s="28"/>
      <c r="AO16" s="34"/>
      <c r="AP16" s="34"/>
      <c r="AQ16" s="24">
        <f t="shared" ref="AQ16:BF20" si="17">B16/B$16</f>
        <v>1</v>
      </c>
      <c r="AR16" s="24">
        <f t="shared" si="17"/>
        <v>1</v>
      </c>
      <c r="AS16" s="25">
        <f t="shared" si="17"/>
        <v>1</v>
      </c>
      <c r="AT16" s="24">
        <f t="shared" si="17"/>
        <v>1</v>
      </c>
      <c r="AU16" s="24">
        <f t="shared" si="17"/>
        <v>1</v>
      </c>
      <c r="AV16" s="24">
        <f t="shared" si="17"/>
        <v>1</v>
      </c>
      <c r="AW16" s="24">
        <f t="shared" si="17"/>
        <v>1</v>
      </c>
      <c r="AX16" s="24">
        <f t="shared" si="17"/>
        <v>1</v>
      </c>
      <c r="AY16" s="25">
        <f t="shared" si="17"/>
        <v>1</v>
      </c>
      <c r="AZ16" s="26">
        <f t="shared" si="17"/>
        <v>1</v>
      </c>
      <c r="BA16" s="24">
        <f t="shared" si="17"/>
        <v>1</v>
      </c>
      <c r="BB16" s="24">
        <f t="shared" si="17"/>
        <v>1</v>
      </c>
      <c r="BC16" s="24">
        <f t="shared" si="17"/>
        <v>1</v>
      </c>
      <c r="BD16" s="24">
        <f t="shared" si="17"/>
        <v>1</v>
      </c>
      <c r="BE16" s="24">
        <f t="shared" si="17"/>
        <v>1</v>
      </c>
      <c r="BF16" s="24">
        <f t="shared" si="17"/>
        <v>1</v>
      </c>
      <c r="BG16" s="24">
        <f t="shared" ref="BG16:BV20" si="18">R16/R$16</f>
        <v>1</v>
      </c>
      <c r="BH16" s="24">
        <f t="shared" si="18"/>
        <v>1</v>
      </c>
      <c r="BI16" s="24">
        <f t="shared" si="18"/>
        <v>1</v>
      </c>
      <c r="BJ16" s="24">
        <f t="shared" si="18"/>
        <v>1</v>
      </c>
      <c r="BK16" s="24">
        <f t="shared" si="18"/>
        <v>1</v>
      </c>
      <c r="BL16" s="24">
        <f t="shared" si="18"/>
        <v>1</v>
      </c>
      <c r="BM16" s="24">
        <f t="shared" si="18"/>
        <v>1</v>
      </c>
      <c r="BN16" s="24">
        <f t="shared" si="18"/>
        <v>1</v>
      </c>
      <c r="BO16" s="24">
        <f t="shared" si="18"/>
        <v>1</v>
      </c>
      <c r="BP16" s="24">
        <f t="shared" si="18"/>
        <v>1</v>
      </c>
      <c r="BQ16" s="24">
        <f t="shared" si="18"/>
        <v>1</v>
      </c>
      <c r="BR16" s="24">
        <f t="shared" si="18"/>
        <v>1</v>
      </c>
      <c r="BS16" s="24">
        <f t="shared" si="18"/>
        <v>1</v>
      </c>
      <c r="BT16" s="24">
        <f t="shared" si="18"/>
        <v>1</v>
      </c>
      <c r="BU16" s="24">
        <f t="shared" si="18"/>
        <v>1</v>
      </c>
      <c r="BV16" s="27">
        <f>AG16/AG$16</f>
        <v>1</v>
      </c>
      <c r="BX16" s="52"/>
      <c r="BY16" s="52"/>
    </row>
    <row r="17" spans="1:83" s="22" customFormat="1">
      <c r="A17" s="29" t="s">
        <v>28</v>
      </c>
      <c r="B17" s="38">
        <f>'[9]By company'!$R$272/10^6</f>
        <v>1.3067274311385284</v>
      </c>
      <c r="C17" s="38">
        <f>'[9]By company'!$S$272/10^6</f>
        <v>2.3221280000000002</v>
      </c>
      <c r="D17" s="38">
        <f>'[9]By company'!$X$272/10^6</f>
        <v>2.5550665591601005</v>
      </c>
      <c r="E17" s="38">
        <f>'[9]By company'!$AC$272/10^6</f>
        <v>2.8969894199999997</v>
      </c>
      <c r="F17" s="38">
        <f>'[9]By company'!$AH$272/10^6</f>
        <v>3.0975576999999999</v>
      </c>
      <c r="G17" s="38">
        <f>'[10]By company'!$AM$276/10^6</f>
        <v>3.4135763212479397</v>
      </c>
      <c r="H17" s="38">
        <f>'[3]By company'!$AR$296/10^6</f>
        <v>3.7990538276500643</v>
      </c>
      <c r="I17" s="38">
        <f>'[4]By company'!$AW$322/10^6</f>
        <v>3.7336394193532914</v>
      </c>
      <c r="J17" s="39">
        <f>'[5]By company'!$BC$349/10^6</f>
        <v>3.7368520399816929</v>
      </c>
      <c r="K17" s="40">
        <f>'[5]By company'!$BB$349/10^6</f>
        <v>3.9183131829136095</v>
      </c>
      <c r="L17" s="42">
        <f>'[9]By company'!$Y$272/10^6</f>
        <v>0.71152800074072164</v>
      </c>
      <c r="M17" s="42">
        <f>'[9]By company'!$Z$272/10^6</f>
        <v>0.76532773666297471</v>
      </c>
      <c r="N17" s="42">
        <f>'[9]By company'!$AA$272/10^6</f>
        <v>0.73665707770319144</v>
      </c>
      <c r="O17" s="42">
        <f>'[9]By company'!$AB$272/10^6</f>
        <v>0.68347660489311224</v>
      </c>
      <c r="P17" s="42">
        <f>'[9]By company'!$AD$272/10^6</f>
        <v>0.74577512000000001</v>
      </c>
      <c r="Q17" s="42">
        <f>'[9]By company'!$AE$272/10^6</f>
        <v>0.78311755000000005</v>
      </c>
      <c r="R17" s="42">
        <f>'[9]By company'!$AF$272/10^6</f>
        <v>0.80697743999999993</v>
      </c>
      <c r="S17" s="42">
        <f>'[9]By company'!$AG$272/10^6</f>
        <v>0.76168758999999997</v>
      </c>
      <c r="T17" s="42">
        <f>'[9]By company'!$AI$272/10^6</f>
        <v>0.79258818312648271</v>
      </c>
      <c r="U17" s="42">
        <f>'[9]By company'!$AJ$272/10^6</f>
        <v>0.88356465373400994</v>
      </c>
      <c r="V17" s="42">
        <f>'[11]By company'!$AK$272/10^6</f>
        <v>0.87562451937526775</v>
      </c>
      <c r="W17" s="42">
        <f>'[10]By company'!$AL$276/10^6</f>
        <v>0.86179896501217901</v>
      </c>
      <c r="X17" s="42">
        <f>'[12]By company'!$AN$299/10^6</f>
        <v>0.90334796000033335</v>
      </c>
      <c r="Y17" s="38">
        <f>'[13]By company'!$AO$296/10^6</f>
        <v>0.9870720176590746</v>
      </c>
      <c r="Z17" s="38">
        <f>'[2]By company'!$AP$296/10^6</f>
        <v>0.98710848999482281</v>
      </c>
      <c r="AA17" s="38">
        <f>'[3]By company'!$AQ$296/10^6</f>
        <v>0.92152535999583385</v>
      </c>
      <c r="AB17" s="38">
        <f>'[14]By company'!$AS$296/10^6</f>
        <v>0.87937216997981882</v>
      </c>
      <c r="AC17" s="38">
        <f>'[6]By company'!$AT$302/10^6</f>
        <v>0.94884602001121798</v>
      </c>
      <c r="AD17" s="38">
        <f>'[7]By company'!$AU$311/10^6</f>
        <v>0.98910282001138161</v>
      </c>
      <c r="AE17" s="38">
        <f t="shared" ref="AE17:AE20" si="19">I17-AB17-AC17-AD17</f>
        <v>0.91631840935087294</v>
      </c>
      <c r="AF17" s="38">
        <f>'[8]By company'!$AX$332/10^6</f>
        <v>0.94651698273525509</v>
      </c>
      <c r="AG17" s="41">
        <f>'[5]By company'!$AY$349/10^6</f>
        <v>1.0663749708161003</v>
      </c>
      <c r="AH17" s="42">
        <f t="shared" si="13"/>
        <v>1.8904199776594079</v>
      </c>
      <c r="AI17" s="42">
        <f t="shared" si="14"/>
        <v>1.9086338499906566</v>
      </c>
      <c r="AJ17" s="42">
        <f t="shared" si="15"/>
        <v>1.8282181899910368</v>
      </c>
      <c r="AK17" s="42">
        <f t="shared" si="16"/>
        <v>1.9054212293622546</v>
      </c>
      <c r="AL17" s="42">
        <f t="shared" ref="AL17:AL20" si="20">AF17+AG17</f>
        <v>2.0128919535513554</v>
      </c>
      <c r="AM17" s="28">
        <f>E17-SUM(L17:O17)</f>
        <v>0</v>
      </c>
      <c r="AN17" s="28">
        <f>F17-SUM(P17:S17)</f>
        <v>0</v>
      </c>
      <c r="AO17" s="28">
        <f>G17-SUM(T17:W17)</f>
        <v>0</v>
      </c>
      <c r="AP17" s="28">
        <f>H17-SUM(X17:AA17)</f>
        <v>0</v>
      </c>
      <c r="AQ17" s="24">
        <f t="shared" si="17"/>
        <v>0.41021076118621747</v>
      </c>
      <c r="AR17" s="24">
        <f t="shared" si="17"/>
        <v>0.53243794527885191</v>
      </c>
      <c r="AS17" s="25">
        <f t="shared" si="17"/>
        <v>0.48622779621675399</v>
      </c>
      <c r="AT17" s="24">
        <f t="shared" si="17"/>
        <v>0.49914394009821755</v>
      </c>
      <c r="AU17" s="24">
        <f t="shared" si="17"/>
        <v>0.49565542946517221</v>
      </c>
      <c r="AV17" s="24">
        <f t="shared" si="17"/>
        <v>0.48601538320971027</v>
      </c>
      <c r="AW17" s="24">
        <f t="shared" si="17"/>
        <v>0.43522576981440136</v>
      </c>
      <c r="AX17" s="24">
        <f t="shared" si="17"/>
        <v>0.41014276839148134</v>
      </c>
      <c r="AY17" s="25">
        <f t="shared" si="17"/>
        <v>0.41264586664767328</v>
      </c>
      <c r="AZ17" s="26">
        <f t="shared" si="17"/>
        <v>0.40971087773323378</v>
      </c>
      <c r="BA17" s="24">
        <f t="shared" si="17"/>
        <v>0.49989848451130886</v>
      </c>
      <c r="BB17" s="24">
        <f t="shared" si="17"/>
        <v>0.52936855057007171</v>
      </c>
      <c r="BC17" s="24">
        <f t="shared" si="17"/>
        <v>0.50078660659257501</v>
      </c>
      <c r="BD17" s="24">
        <f t="shared" si="17"/>
        <v>0.46690860147087193</v>
      </c>
      <c r="BE17" s="24">
        <f t="shared" si="17"/>
        <v>0.49538367124546728</v>
      </c>
      <c r="BF17" s="24">
        <f t="shared" si="17"/>
        <v>0.49350598862492617</v>
      </c>
      <c r="BG17" s="24">
        <f t="shared" si="18"/>
        <v>0.49431527059739755</v>
      </c>
      <c r="BH17" s="24">
        <f t="shared" si="18"/>
        <v>0.4995959713294012</v>
      </c>
      <c r="BI17" s="24">
        <f t="shared" si="18"/>
        <v>0.48723057788603491</v>
      </c>
      <c r="BJ17" s="24">
        <f t="shared" si="18"/>
        <v>0.4869237609809457</v>
      </c>
      <c r="BK17" s="24">
        <f t="shared" si="18"/>
        <v>0.48604523499103414</v>
      </c>
      <c r="BL17" s="24">
        <f t="shared" si="18"/>
        <v>0.48394947558912832</v>
      </c>
      <c r="BM17" s="24">
        <f t="shared" si="18"/>
        <v>0.51187831222837477</v>
      </c>
      <c r="BN17" s="24">
        <f t="shared" si="18"/>
        <v>0.42557966946190817</v>
      </c>
      <c r="BO17" s="24">
        <f t="shared" si="18"/>
        <v>0.41482552146003882</v>
      </c>
      <c r="BP17" s="24">
        <f t="shared" si="18"/>
        <v>0.40681464962038</v>
      </c>
      <c r="BQ17" s="24">
        <f t="shared" si="18"/>
        <v>0.40188157737672325</v>
      </c>
      <c r="BR17" s="24">
        <f t="shared" si="18"/>
        <v>0.42685097655362053</v>
      </c>
      <c r="BS17" s="24">
        <f t="shared" si="18"/>
        <v>0.41443517814941983</v>
      </c>
      <c r="BT17" s="24">
        <f t="shared" si="18"/>
        <v>0.39743095778465704</v>
      </c>
      <c r="BU17" s="24">
        <f t="shared" si="18"/>
        <v>0.40708244275887856</v>
      </c>
      <c r="BV17" s="27">
        <f t="shared" si="18"/>
        <v>0.41880225705870794</v>
      </c>
      <c r="BX17" s="52"/>
      <c r="BY17" s="52"/>
    </row>
    <row r="18" spans="1:83" s="22" customFormat="1">
      <c r="A18" s="29" t="s">
        <v>29</v>
      </c>
      <c r="B18" s="38">
        <f>'[9]By company'!$R$296/10^6</f>
        <v>0.28399793700000003</v>
      </c>
      <c r="C18" s="38">
        <f>'[9]By company'!$S$296/10^6</f>
        <v>0.41836099999999998</v>
      </c>
      <c r="D18" s="38">
        <f>'[9]By company'!$X$296/10^6</f>
        <v>0.78258414616225891</v>
      </c>
      <c r="E18" s="38">
        <f>'[9]By company'!$AC$296/10^6</f>
        <v>0.90945744924659655</v>
      </c>
      <c r="F18" s="38">
        <f>'[9]By company'!$AH$296/10^6</f>
        <v>1.1478224300000002</v>
      </c>
      <c r="G18" s="38">
        <f>'[10]By company'!$AM$300/10^6</f>
        <v>1.314935672855754</v>
      </c>
      <c r="H18" s="38">
        <f>'[3]By company'!$AR$320/10^6</f>
        <v>1.3844121467470429</v>
      </c>
      <c r="I18" s="38">
        <f>'[4]By company'!$AW$351/10^6</f>
        <v>1.3698394799987377</v>
      </c>
      <c r="J18" s="39">
        <f>'[5]By company'!$BC$379/10^6</f>
        <v>1.3873714799966712</v>
      </c>
      <c r="K18" s="40">
        <f>'[5]By company'!$BB$379/10^6</f>
        <v>1.4190984873437142</v>
      </c>
      <c r="L18" s="38">
        <f>'[9]By company'!$Y$296/10^6</f>
        <v>0.21218469386409841</v>
      </c>
      <c r="M18" s="38">
        <f>'[9]By company'!$Z$296/10^6</f>
        <v>0.22468348722561141</v>
      </c>
      <c r="N18" s="38">
        <f>'[9]By company'!$AA$296/10^6</f>
        <v>0.21469619617253285</v>
      </c>
      <c r="O18" s="38">
        <f>'[9]By company'!$AB$296/10^6</f>
        <v>0.25789307198435396</v>
      </c>
      <c r="P18" s="38">
        <f>'[9]By company'!$AD$296/10^6</f>
        <v>0.25080775</v>
      </c>
      <c r="Q18" s="38">
        <f>'[9]By company'!$AE$296/10^6</f>
        <v>0.29720855000000002</v>
      </c>
      <c r="R18" s="38">
        <f>'[9]By company'!$AF$296/10^6</f>
        <v>0.28916712</v>
      </c>
      <c r="S18" s="38">
        <f>'[9]By company'!$AG$296/10^6</f>
        <v>0.31063900999999999</v>
      </c>
      <c r="T18" s="38">
        <f>'[9]By company'!$AI$296/10^6</f>
        <v>0.29893296616864234</v>
      </c>
      <c r="U18" s="38">
        <f>'[9]By company'!$AJ$296/10^6</f>
        <v>0.34626853558878951</v>
      </c>
      <c r="V18" s="42">
        <f>'[11]By company'!$AK$296/10^6</f>
        <v>0.33166650375002094</v>
      </c>
      <c r="W18" s="38">
        <f>'[10]By company'!$AL$300/10^6</f>
        <v>0.33806766734830124</v>
      </c>
      <c r="X18" s="38">
        <f>'[12]By company'!$AN$323/10^6</f>
        <v>0.34233904000454285</v>
      </c>
      <c r="Y18" s="38">
        <f>'[13]By company'!$AO$320/10^6</f>
        <v>0.3446118167451126</v>
      </c>
      <c r="Z18" s="38">
        <f>'[2]By company'!$AP$320/10^6</f>
        <v>0.35205856999748592</v>
      </c>
      <c r="AA18" s="38">
        <f>'[3]By company'!$AQ$320/10^6</f>
        <v>0.34540271999990174</v>
      </c>
      <c r="AB18" s="38">
        <f>'[14]By company'!$AS$320/10^6</f>
        <v>0.34196555962856962</v>
      </c>
      <c r="AC18" s="38">
        <f>'[6]By company'!$AT$328/10^6</f>
        <v>0.3479446303707141</v>
      </c>
      <c r="AD18" s="38">
        <f>'[7]By company'!$AU$339/10^6</f>
        <v>0.32639297999985739</v>
      </c>
      <c r="AE18" s="38">
        <f t="shared" si="19"/>
        <v>0.35353630999959662</v>
      </c>
      <c r="AF18" s="38">
        <f>'[8]By company'!$AX$361/10^6</f>
        <v>0.36255086685135535</v>
      </c>
      <c r="AG18" s="41">
        <f>'[5]By company'!$AY$379/10^6</f>
        <v>0.37661833049290505</v>
      </c>
      <c r="AH18" s="38">
        <f t="shared" si="13"/>
        <v>0.68695085674965539</v>
      </c>
      <c r="AI18" s="38">
        <f t="shared" si="14"/>
        <v>0.69746128999738766</v>
      </c>
      <c r="AJ18" s="38">
        <f t="shared" si="15"/>
        <v>0.68991018999928366</v>
      </c>
      <c r="AK18" s="38">
        <f t="shared" si="16"/>
        <v>0.67992928999945401</v>
      </c>
      <c r="AL18" s="38">
        <f t="shared" si="20"/>
        <v>0.73916919734426045</v>
      </c>
      <c r="AM18" s="28">
        <f>E18-SUM(L18:O18)</f>
        <v>0</v>
      </c>
      <c r="AN18" s="28">
        <f>F18-SUM(P18:S18)</f>
        <v>0</v>
      </c>
      <c r="AO18" s="28">
        <f>G18-SUM(T18:W18)</f>
        <v>0</v>
      </c>
      <c r="AP18" s="28">
        <f>H18-SUM(X18:AA18)</f>
        <v>0</v>
      </c>
      <c r="AQ18" s="24">
        <f t="shared" si="17"/>
        <v>8.9153259613278288E-2</v>
      </c>
      <c r="AR18" s="24">
        <f t="shared" si="17"/>
        <v>9.5925492145482821E-2</v>
      </c>
      <c r="AS18" s="25">
        <f t="shared" si="17"/>
        <v>0.14892534340386324</v>
      </c>
      <c r="AT18" s="24">
        <f t="shared" si="17"/>
        <v>0.15669721519680971</v>
      </c>
      <c r="AU18" s="24">
        <f t="shared" si="17"/>
        <v>0.18366870760515863</v>
      </c>
      <c r="AV18" s="24">
        <f t="shared" si="17"/>
        <v>0.18721683794240526</v>
      </c>
      <c r="AW18" s="24">
        <f t="shared" si="17"/>
        <v>0.15860050150463142</v>
      </c>
      <c r="AX18" s="24">
        <f t="shared" si="17"/>
        <v>0.15047777609867447</v>
      </c>
      <c r="AY18" s="25">
        <f>J18/J$16</f>
        <v>0.15320197337229766</v>
      </c>
      <c r="AZ18" s="26">
        <f t="shared" si="17"/>
        <v>0.14838530247527604</v>
      </c>
      <c r="BA18" s="24">
        <f t="shared" si="17"/>
        <v>0.14907467701725857</v>
      </c>
      <c r="BB18" s="24">
        <f t="shared" si="17"/>
        <v>0.15541103016632021</v>
      </c>
      <c r="BC18" s="24">
        <f t="shared" si="17"/>
        <v>0.14595255076459945</v>
      </c>
      <c r="BD18" s="24">
        <f t="shared" si="17"/>
        <v>0.17617646706147713</v>
      </c>
      <c r="BE18" s="24">
        <f t="shared" si="17"/>
        <v>0.16659990476997322</v>
      </c>
      <c r="BF18" s="24">
        <f t="shared" si="17"/>
        <v>0.18729525253971233</v>
      </c>
      <c r="BG18" s="24">
        <f t="shared" si="18"/>
        <v>0.17712976359124752</v>
      </c>
      <c r="BH18" s="24">
        <f t="shared" si="18"/>
        <v>0.20375019886270376</v>
      </c>
      <c r="BI18" s="24">
        <f t="shared" si="18"/>
        <v>0.18376413496476662</v>
      </c>
      <c r="BJ18" s="24">
        <f t="shared" si="18"/>
        <v>0.19082517272020189</v>
      </c>
      <c r="BK18" s="24">
        <f t="shared" si="18"/>
        <v>0.18410279770243138</v>
      </c>
      <c r="BL18" s="24">
        <f t="shared" si="18"/>
        <v>0.18984435694296539</v>
      </c>
      <c r="BM18" s="24">
        <f t="shared" si="18"/>
        <v>0.19398497341748885</v>
      </c>
      <c r="BN18" s="24">
        <f t="shared" si="18"/>
        <v>0.14858063083468709</v>
      </c>
      <c r="BO18" s="24">
        <f t="shared" si="18"/>
        <v>0.14795018112390931</v>
      </c>
      <c r="BP18" s="24">
        <f t="shared" si="18"/>
        <v>0.15248075920050805</v>
      </c>
      <c r="BQ18" s="24">
        <f t="shared" si="18"/>
        <v>0.15628156451118691</v>
      </c>
      <c r="BR18" s="24">
        <f t="shared" si="18"/>
        <v>0.15652751039475502</v>
      </c>
      <c r="BS18" s="24">
        <f t="shared" si="18"/>
        <v>0.13675902047413471</v>
      </c>
      <c r="BT18" s="24">
        <f t="shared" si="18"/>
        <v>0.15333782761641648</v>
      </c>
      <c r="BU18" s="24">
        <f t="shared" si="18"/>
        <v>0.15592756938781699</v>
      </c>
      <c r="BV18" s="27">
        <f t="shared" si="18"/>
        <v>0.14791101739700513</v>
      </c>
      <c r="BX18" s="52"/>
      <c r="BY18" s="52"/>
    </row>
    <row r="19" spans="1:83" s="22" customFormat="1">
      <c r="A19" s="29" t="s">
        <v>30</v>
      </c>
      <c r="B19" s="38">
        <f>'[9]By company'!$R$308/10^6</f>
        <v>0.33706825000000001</v>
      </c>
      <c r="C19" s="38">
        <f>'[9]By company'!$S$308/10^6</f>
        <v>0.36259000000000002</v>
      </c>
      <c r="D19" s="38">
        <f>'[9]By company'!$X$308/10^6</f>
        <v>0.71542150799999993</v>
      </c>
      <c r="E19" s="38">
        <f>'[9]By company'!$AC$308/10^6</f>
        <v>0.73994683999999988</v>
      </c>
      <c r="F19" s="38">
        <f>'[9]By company'!$AH$308/10^6</f>
        <v>0.88934566000000015</v>
      </c>
      <c r="G19" s="38">
        <f>'[10]By company'!$AM$313/10^6</f>
        <v>1.1576829811599547</v>
      </c>
      <c r="H19" s="38">
        <f>'[3]By company'!$AR$338/10^6</f>
        <v>2.376142205862938</v>
      </c>
      <c r="I19" s="38">
        <f>'[4]By company'!$AW$370/10^6</f>
        <v>2.7957152644800005</v>
      </c>
      <c r="J19" s="39">
        <f>'[5]By company'!$BC$402/10^6</f>
        <v>2.7682141384075347</v>
      </c>
      <c r="K19" s="40">
        <f>'[5]By company'!$BB$402/10^6</f>
        <v>2.9819319490998946</v>
      </c>
      <c r="L19" s="38">
        <f>'[9]By company'!$Y$308/10^6</f>
        <v>0.18956373999999998</v>
      </c>
      <c r="M19" s="38">
        <f>'[9]By company'!$Z$308/10^6</f>
        <v>0.14852106000000007</v>
      </c>
      <c r="N19" s="38">
        <f>'[9]By company'!$AA$308/10^6</f>
        <v>0.19144996000000003</v>
      </c>
      <c r="O19" s="38">
        <f>'[9]By company'!$AB$308/10^6</f>
        <v>0.21041208000000003</v>
      </c>
      <c r="P19" s="38">
        <f>'[9]By company'!$AD$308/10^6</f>
        <v>0.22638052999999997</v>
      </c>
      <c r="Q19" s="38">
        <f>'[9]By company'!$AE$308/10^6</f>
        <v>0.21990390999999998</v>
      </c>
      <c r="R19" s="38">
        <f>'[9]By company'!$AF$308/10^6</f>
        <v>0.23910105000000004</v>
      </c>
      <c r="S19" s="38">
        <f>'[9]By company'!$AG$308/10^6</f>
        <v>0.20396017000000005</v>
      </c>
      <c r="T19" s="38">
        <f>'[9]By company'!$AI$308/10^6</f>
        <v>0.23330866761908273</v>
      </c>
      <c r="U19" s="38">
        <f>'[9]By company'!$AJ$308/10^6</f>
        <v>0.28528426992607325</v>
      </c>
      <c r="V19" s="42">
        <f>'[11]By company'!$AK$309/10^6</f>
        <v>0.32717707949471009</v>
      </c>
      <c r="W19" s="38">
        <f>'[10]By company'!$AL$313/10^6</f>
        <v>0.31191296412008895</v>
      </c>
      <c r="X19" s="38">
        <f>'[12]By company'!$AN$341/10^6</f>
        <v>0.23682830999711096</v>
      </c>
      <c r="Y19" s="38">
        <f>'[13]By company'!$AO$338/10^6</f>
        <v>0.67730041812839892</v>
      </c>
      <c r="Z19" s="38">
        <f>'[2]By company'!$AP$338/10^6</f>
        <v>0.73532115097752992</v>
      </c>
      <c r="AA19" s="38">
        <f>'[3]By company'!$AQ$338/10^6</f>
        <v>0.72669232675989814</v>
      </c>
      <c r="AB19" s="38">
        <f>'[14]By company'!$AS$338/10^6</f>
        <v>0.68703369606459985</v>
      </c>
      <c r="AC19" s="38">
        <f>'[6]By company'!$AT$346/10^6</f>
        <v>0.61916596460550699</v>
      </c>
      <c r="AD19" s="38">
        <f>'[7]By company'!$AU$358/10^6</f>
        <v>0.76606334470924187</v>
      </c>
      <c r="AE19" s="38">
        <f t="shared" si="19"/>
        <v>0.72345225910065192</v>
      </c>
      <c r="AF19" s="38">
        <f>'[8]By company'!$AX$382/10^6</f>
        <v>0.71718943614567809</v>
      </c>
      <c r="AG19" s="41">
        <f>'[5]By company'!$AY$402/10^6</f>
        <v>0.77522690914432302</v>
      </c>
      <c r="AH19" s="38">
        <f t="shared" si="13"/>
        <v>0.91412872812550994</v>
      </c>
      <c r="AI19" s="38">
        <f t="shared" si="14"/>
        <v>1.4620134777374281</v>
      </c>
      <c r="AJ19" s="38">
        <f t="shared" si="15"/>
        <v>1.306199660670107</v>
      </c>
      <c r="AK19" s="38">
        <f t="shared" si="16"/>
        <v>1.4895156038098938</v>
      </c>
      <c r="AL19" s="38">
        <f t="shared" si="20"/>
        <v>1.492416345290001</v>
      </c>
      <c r="AM19" s="28">
        <f>E19-SUM(L19:O19)</f>
        <v>0</v>
      </c>
      <c r="AN19" s="28">
        <f>F19-SUM(P19:S19)</f>
        <v>0</v>
      </c>
      <c r="AO19" s="28">
        <f>G19-SUM(T19:W19)</f>
        <v>0</v>
      </c>
      <c r="AP19" s="28">
        <f>H19-SUM(X19:AA19)</f>
        <v>0</v>
      </c>
      <c r="AQ19" s="24">
        <f t="shared" si="17"/>
        <v>0.10581320947991037</v>
      </c>
      <c r="AR19" s="24">
        <f t="shared" si="17"/>
        <v>8.3137826415537353E-2</v>
      </c>
      <c r="AS19" s="25">
        <f t="shared" si="17"/>
        <v>0.13614432937326468</v>
      </c>
      <c r="AT19" s="24">
        <f t="shared" si="17"/>
        <v>0.12749096652925482</v>
      </c>
      <c r="AU19" s="24">
        <f t="shared" si="17"/>
        <v>0.14230856944175313</v>
      </c>
      <c r="AV19" s="24">
        <f t="shared" si="17"/>
        <v>0.16482764255820717</v>
      </c>
      <c r="AW19" s="24">
        <f t="shared" si="17"/>
        <v>0.27221470599032654</v>
      </c>
      <c r="AX19" s="24">
        <f t="shared" si="17"/>
        <v>0.30711117743843652</v>
      </c>
      <c r="AY19" s="25">
        <f t="shared" si="17"/>
        <v>0.3056829946671144</v>
      </c>
      <c r="AZ19" s="26">
        <f t="shared" si="17"/>
        <v>0.31179997595241404</v>
      </c>
      <c r="BA19" s="24">
        <f t="shared" si="17"/>
        <v>0.13318186528941248</v>
      </c>
      <c r="BB19" s="24">
        <f t="shared" si="17"/>
        <v>0.10273033955902923</v>
      </c>
      <c r="BC19" s="24">
        <f t="shared" si="17"/>
        <v>0.13014953456988809</v>
      </c>
      <c r="BD19" s="24">
        <f t="shared" si="17"/>
        <v>0.14374041379330216</v>
      </c>
      <c r="BE19" s="24">
        <f t="shared" si="17"/>
        <v>0.15037404043446051</v>
      </c>
      <c r="BF19" s="24">
        <f t="shared" si="17"/>
        <v>0.13857931865661391</v>
      </c>
      <c r="BG19" s="24">
        <f t="shared" si="18"/>
        <v>0.14646171549835632</v>
      </c>
      <c r="BH19" s="24">
        <f t="shared" si="18"/>
        <v>0.13377883607590327</v>
      </c>
      <c r="BI19" s="24">
        <f t="shared" si="18"/>
        <v>0.14342267443536441</v>
      </c>
      <c r="BJ19" s="24">
        <f t="shared" si="18"/>
        <v>0.15721734575286114</v>
      </c>
      <c r="BK19" s="24">
        <f t="shared" si="18"/>
        <v>0.18161078974826417</v>
      </c>
      <c r="BL19" s="24">
        <f t="shared" si="18"/>
        <v>0.17515699315470215</v>
      </c>
      <c r="BM19" s="24">
        <f t="shared" si="18"/>
        <v>0.1341977631843822</v>
      </c>
      <c r="BN19" s="24">
        <f t="shared" si="18"/>
        <v>0.29202052425424285</v>
      </c>
      <c r="BO19" s="24">
        <f t="shared" si="18"/>
        <v>0.30901363222643297</v>
      </c>
      <c r="BP19" s="24">
        <f t="shared" si="18"/>
        <v>0.32080406804429468</v>
      </c>
      <c r="BQ19" s="24">
        <f t="shared" si="18"/>
        <v>0.31398103659766508</v>
      </c>
      <c r="BR19" s="24">
        <f t="shared" si="18"/>
        <v>0.27854002764062863</v>
      </c>
      <c r="BS19" s="24">
        <f t="shared" si="18"/>
        <v>0.32098139072605392</v>
      </c>
      <c r="BT19" s="24">
        <f t="shared" si="18"/>
        <v>0.31377992771042218</v>
      </c>
      <c r="BU19" s="24">
        <f t="shared" si="18"/>
        <v>0.30845218090366433</v>
      </c>
      <c r="BV19" s="27">
        <f t="shared" si="18"/>
        <v>0.30445836424106976</v>
      </c>
      <c r="BX19" s="52"/>
      <c r="BY19" s="52"/>
    </row>
    <row r="20" spans="1:83" s="22" customFormat="1">
      <c r="A20" s="29" t="s">
        <v>31</v>
      </c>
      <c r="B20" s="38">
        <f>'[9]By company'!$R$299/10^6</f>
        <v>1.2577089448850001</v>
      </c>
      <c r="C20" s="38">
        <f>'[9]By company'!$S$299/10^6</f>
        <v>1.2582329999999999</v>
      </c>
      <c r="D20" s="38">
        <f>'[9]By company'!$X$299/10^6</f>
        <v>1.20180333892</v>
      </c>
      <c r="E20" s="38">
        <f>'[9]By company'!$AC$299/10^6</f>
        <v>1.2575221299999999</v>
      </c>
      <c r="F20" s="38">
        <f>'[9]By company'!$AH$299/10^6</f>
        <v>1.1146916800000002</v>
      </c>
      <c r="G20" s="38">
        <f>'[10]By company'!$AM$303/10^6</f>
        <v>1.1374022999999998</v>
      </c>
      <c r="H20" s="42">
        <f>'[3]By company'!$AR$323/10^6</f>
        <v>1.1693184852499998</v>
      </c>
      <c r="I20" s="42">
        <f>'[4]By company'!$AW$354/10^6</f>
        <v>1.2040735446200002</v>
      </c>
      <c r="J20" s="53">
        <f>'[5]By company'!$BC$382/10^6</f>
        <v>1.16339530158</v>
      </c>
      <c r="K20" s="54">
        <f>'[5]By company'!$BB$382/10^6</f>
        <v>1.2442618299100001</v>
      </c>
      <c r="L20" s="38">
        <f>'[9]By company'!$Y$299/10^6</f>
        <v>0.31006855</v>
      </c>
      <c r="M20" s="38">
        <f>'[9]By company'!$Z$299/10^6</f>
        <v>0.30720478500000004</v>
      </c>
      <c r="N20" s="38">
        <f>'[9]By company'!$AA$299/10^6</f>
        <v>0.32819672500000002</v>
      </c>
      <c r="O20" s="38">
        <f>'[9]By company'!$AB$299/10^6</f>
        <v>0.3120520699999999</v>
      </c>
      <c r="P20" s="38">
        <f>'[9]By company'!$AD$299/10^6</f>
        <v>0.28248614</v>
      </c>
      <c r="Q20" s="38">
        <f>'[9]By company'!$AE$299/10^6</f>
        <v>0.28661507000000003</v>
      </c>
      <c r="R20" s="38">
        <f>'[9]By company'!$AF$299/10^6</f>
        <v>0.29727008999999999</v>
      </c>
      <c r="S20" s="38">
        <f>'[9]By company'!$AG$299/10^6</f>
        <v>0.24832038000000001</v>
      </c>
      <c r="T20" s="38">
        <f>'[9]By company'!$AI$299/10^6</f>
        <v>0.30189112199999996</v>
      </c>
      <c r="U20" s="38">
        <f>'[9]By company'!$AJ$299/10^6</f>
        <v>0.29946774800000003</v>
      </c>
      <c r="V20" s="42">
        <f>'[11]By company'!$AK$299/10^6</f>
        <v>0.26706076000000001</v>
      </c>
      <c r="W20" s="38">
        <f>'[10]By company'!$AL$303/10^6</f>
        <v>0.26898266999999992</v>
      </c>
      <c r="X20" s="38">
        <f>'[12]By company'!$AN$326/10^6</f>
        <v>0.28225560999999999</v>
      </c>
      <c r="Y20" s="42">
        <f>'[13]By company'!$AO$323/10^6</f>
        <v>0.31037470300000003</v>
      </c>
      <c r="Z20" s="42">
        <f>'[2]By company'!$AP$323/10^6</f>
        <v>0.30508690899999996</v>
      </c>
      <c r="AA20" s="42">
        <f>'[3]By company'!$AQ$323/10^6</f>
        <v>0.27160126325</v>
      </c>
      <c r="AB20" s="42">
        <f>'[14]By company'!$AS$323/10^6</f>
        <v>0.27976612399999995</v>
      </c>
      <c r="AC20" s="42">
        <f>'[6]By company'!$AT$331/10^6</f>
        <v>0.30694100533000007</v>
      </c>
      <c r="AD20" s="42">
        <f>'[7]By company'!$AU$342/10^6</f>
        <v>0.30506938528999999</v>
      </c>
      <c r="AE20" s="42">
        <f t="shared" si="19"/>
        <v>0.31229703000000003</v>
      </c>
      <c r="AF20" s="42">
        <f>'[8]By company'!$AX$364/10^6</f>
        <v>0.29886628462000003</v>
      </c>
      <c r="AG20" s="55">
        <f>'[5]By company'!$AY$382/10^6</f>
        <v>0.32802913</v>
      </c>
      <c r="AH20" s="38">
        <f t="shared" si="13"/>
        <v>0.59263031300000002</v>
      </c>
      <c r="AI20" s="38">
        <f t="shared" si="14"/>
        <v>0.57668817224999991</v>
      </c>
      <c r="AJ20" s="38">
        <f t="shared" si="15"/>
        <v>0.58670712933000002</v>
      </c>
      <c r="AK20" s="38">
        <f t="shared" si="16"/>
        <v>0.61736641529000003</v>
      </c>
      <c r="AL20" s="38">
        <f t="shared" si="20"/>
        <v>0.62689541462000009</v>
      </c>
      <c r="AM20" s="28">
        <f>E20-SUM(L20:O20)</f>
        <v>0</v>
      </c>
      <c r="AN20" s="28">
        <f>F20-SUM(P20:S20)</f>
        <v>0</v>
      </c>
      <c r="AO20" s="28">
        <f>G20-SUM(T20:W20)</f>
        <v>0</v>
      </c>
      <c r="AP20" s="28">
        <f>H20-SUM(X20:AA20)</f>
        <v>0</v>
      </c>
      <c r="AQ20" s="24">
        <f t="shared" si="17"/>
        <v>0.39482276972059382</v>
      </c>
      <c r="AR20" s="32">
        <f t="shared" si="17"/>
        <v>0.28849873616012794</v>
      </c>
      <c r="AS20" s="33">
        <f t="shared" si="17"/>
        <v>0.22870253100611806</v>
      </c>
      <c r="AT20" s="32">
        <f t="shared" si="17"/>
        <v>0.21666787817571767</v>
      </c>
      <c r="AU20" s="32">
        <f t="shared" si="17"/>
        <v>0.17836729348791611</v>
      </c>
      <c r="AV20" s="32">
        <f t="shared" si="17"/>
        <v>0.16194013628967704</v>
      </c>
      <c r="AW20" s="32">
        <f t="shared" si="17"/>
        <v>0.13395902269064086</v>
      </c>
      <c r="AX20" s="32">
        <f t="shared" si="17"/>
        <v>0.13226827807140781</v>
      </c>
      <c r="AY20" s="33">
        <f t="shared" si="17"/>
        <v>0.12846916531291461</v>
      </c>
      <c r="AZ20" s="26">
        <f t="shared" si="17"/>
        <v>0.13010384383907617</v>
      </c>
      <c r="BA20" s="24">
        <f t="shared" si="17"/>
        <v>0.21784497318202026</v>
      </c>
      <c r="BB20" s="24">
        <f t="shared" si="17"/>
        <v>0.21249007970457898</v>
      </c>
      <c r="BC20" s="24">
        <f t="shared" si="17"/>
        <v>0.22311130807293744</v>
      </c>
      <c r="BD20" s="24">
        <f t="shared" si="17"/>
        <v>0.2131745176743487</v>
      </c>
      <c r="BE20" s="24">
        <f t="shared" si="17"/>
        <v>0.18764238355009891</v>
      </c>
      <c r="BF20" s="24">
        <f t="shared" si="17"/>
        <v>0.18061944017874765</v>
      </c>
      <c r="BG20" s="24">
        <f t="shared" si="18"/>
        <v>0.1820932503129985</v>
      </c>
      <c r="BH20" s="24">
        <f t="shared" si="18"/>
        <v>0.16287499373199191</v>
      </c>
      <c r="BI20" s="24">
        <f t="shared" si="18"/>
        <v>0.18558261271383408</v>
      </c>
      <c r="BJ20" s="24">
        <f t="shared" si="18"/>
        <v>0.16503372054599122</v>
      </c>
      <c r="BK20" s="24">
        <f t="shared" si="18"/>
        <v>0.14824117755827032</v>
      </c>
      <c r="BL20" s="24">
        <f t="shared" si="18"/>
        <v>0.15104917431320411</v>
      </c>
      <c r="BM20" s="24">
        <f t="shared" si="18"/>
        <v>0.15993895116975418</v>
      </c>
      <c r="BN20" s="24">
        <f t="shared" si="18"/>
        <v>0.13381917544916189</v>
      </c>
      <c r="BO20" s="24">
        <f t="shared" si="18"/>
        <v>0.12821066518961877</v>
      </c>
      <c r="BP20" s="24">
        <f t="shared" si="18"/>
        <v>0.11990052313481732</v>
      </c>
      <c r="BQ20" s="24">
        <f t="shared" si="18"/>
        <v>0.12785582151442457</v>
      </c>
      <c r="BR20" s="24">
        <f t="shared" si="18"/>
        <v>0.13808148541099596</v>
      </c>
      <c r="BS20" s="24">
        <f t="shared" si="18"/>
        <v>0.12782441065039155</v>
      </c>
      <c r="BT20" s="24">
        <f t="shared" si="18"/>
        <v>0.13545128688850513</v>
      </c>
      <c r="BU20" s="24">
        <f t="shared" si="18"/>
        <v>0.12853780694963993</v>
      </c>
      <c r="BV20" s="27">
        <f t="shared" si="18"/>
        <v>0.12882836130321726</v>
      </c>
      <c r="BX20" s="52"/>
      <c r="BY20" s="52"/>
    </row>
    <row r="21" spans="1:83" s="58" customFormat="1">
      <c r="A21" s="56"/>
      <c r="B21" s="57">
        <f t="shared" ref="B21:AG21" si="21">B16-SUM(B17:B20)</f>
        <v>0</v>
      </c>
      <c r="C21" s="57">
        <f t="shared" si="21"/>
        <v>0</v>
      </c>
      <c r="D21" s="43">
        <f t="shared" si="21"/>
        <v>0</v>
      </c>
      <c r="E21" s="43">
        <f t="shared" si="21"/>
        <v>0</v>
      </c>
      <c r="F21" s="43">
        <f t="shared" si="21"/>
        <v>0</v>
      </c>
      <c r="G21" s="43">
        <f t="shared" si="21"/>
        <v>0</v>
      </c>
      <c r="H21" s="43">
        <f t="shared" si="21"/>
        <v>0</v>
      </c>
      <c r="I21" s="43">
        <f t="shared" si="21"/>
        <v>0</v>
      </c>
      <c r="J21" s="44">
        <f t="shared" si="21"/>
        <v>0</v>
      </c>
      <c r="K21" s="45">
        <f>K16-SUM(K17:K20)</f>
        <v>0</v>
      </c>
      <c r="L21" s="43">
        <f t="shared" si="21"/>
        <v>0</v>
      </c>
      <c r="M21" s="43">
        <f t="shared" si="21"/>
        <v>0</v>
      </c>
      <c r="N21" s="43">
        <f t="shared" si="21"/>
        <v>0</v>
      </c>
      <c r="O21" s="43">
        <f t="shared" si="21"/>
        <v>0</v>
      </c>
      <c r="P21" s="43">
        <f t="shared" si="21"/>
        <v>0</v>
      </c>
      <c r="Q21" s="43">
        <f t="shared" si="21"/>
        <v>0</v>
      </c>
      <c r="R21" s="43">
        <f t="shared" si="21"/>
        <v>0</v>
      </c>
      <c r="S21" s="43">
        <f t="shared" si="21"/>
        <v>0</v>
      </c>
      <c r="T21" s="43">
        <f t="shared" si="21"/>
        <v>0</v>
      </c>
      <c r="U21" s="43">
        <f t="shared" si="21"/>
        <v>0</v>
      </c>
      <c r="V21" s="43">
        <f t="shared" si="21"/>
        <v>0</v>
      </c>
      <c r="W21" s="43">
        <f t="shared" si="21"/>
        <v>0</v>
      </c>
      <c r="X21" s="43">
        <f t="shared" si="21"/>
        <v>0</v>
      </c>
      <c r="Y21" s="43">
        <f t="shared" si="21"/>
        <v>0</v>
      </c>
      <c r="Z21" s="43">
        <f t="shared" si="21"/>
        <v>0</v>
      </c>
      <c r="AA21" s="43">
        <f t="shared" si="21"/>
        <v>0</v>
      </c>
      <c r="AB21" s="43">
        <f t="shared" si="21"/>
        <v>0</v>
      </c>
      <c r="AC21" s="43">
        <f t="shared" si="21"/>
        <v>0</v>
      </c>
      <c r="AD21" s="43">
        <f t="shared" si="21"/>
        <v>0</v>
      </c>
      <c r="AE21" s="43">
        <f t="shared" si="21"/>
        <v>0</v>
      </c>
      <c r="AF21" s="43">
        <f t="shared" si="21"/>
        <v>0</v>
      </c>
      <c r="AG21" s="50">
        <f t="shared" si="21"/>
        <v>0</v>
      </c>
      <c r="AH21" s="43"/>
      <c r="AI21" s="43"/>
      <c r="AJ21" s="43"/>
      <c r="AK21" s="43"/>
      <c r="AL21" s="43">
        <f t="shared" ref="AL21" si="22">AL16-SUM(AL17:AL20)</f>
        <v>0</v>
      </c>
      <c r="AM21" s="49"/>
      <c r="AN21" s="49"/>
      <c r="AO21" s="49"/>
      <c r="AP21" s="49"/>
      <c r="AQ21" s="43">
        <f t="shared" ref="AQ21:BI21" si="23">AQ16-SUM(AQ17:AQ20)</f>
        <v>0</v>
      </c>
      <c r="AR21" s="43">
        <f t="shared" si="23"/>
        <v>0</v>
      </c>
      <c r="AS21" s="44">
        <f t="shared" si="23"/>
        <v>0</v>
      </c>
      <c r="AT21" s="43">
        <f t="shared" si="23"/>
        <v>0</v>
      </c>
      <c r="AU21" s="43">
        <f t="shared" si="23"/>
        <v>0</v>
      </c>
      <c r="AV21" s="43">
        <f t="shared" si="23"/>
        <v>0</v>
      </c>
      <c r="AW21" s="43">
        <f t="shared" si="23"/>
        <v>0</v>
      </c>
      <c r="AX21" s="43">
        <f t="shared" si="23"/>
        <v>0</v>
      </c>
      <c r="AY21" s="44">
        <f t="shared" si="23"/>
        <v>0</v>
      </c>
      <c r="AZ21" s="131">
        <f t="shared" si="23"/>
        <v>0</v>
      </c>
      <c r="BA21" s="43">
        <f t="shared" si="23"/>
        <v>0</v>
      </c>
      <c r="BB21" s="43">
        <f t="shared" si="23"/>
        <v>0</v>
      </c>
      <c r="BC21" s="43">
        <f t="shared" si="23"/>
        <v>0</v>
      </c>
      <c r="BD21" s="43">
        <f t="shared" si="23"/>
        <v>0</v>
      </c>
      <c r="BE21" s="43">
        <f t="shared" si="23"/>
        <v>0</v>
      </c>
      <c r="BF21" s="43">
        <f t="shared" si="23"/>
        <v>0</v>
      </c>
      <c r="BG21" s="43">
        <f t="shared" si="23"/>
        <v>0</v>
      </c>
      <c r="BH21" s="43">
        <f t="shared" si="23"/>
        <v>0</v>
      </c>
      <c r="BI21" s="43">
        <f t="shared" si="23"/>
        <v>0</v>
      </c>
      <c r="BJ21" s="43">
        <f>BJ16-SUM(BJ17:BJ20)</f>
        <v>0</v>
      </c>
      <c r="BK21" s="43">
        <f>BK16-SUM(BK17:BK20)</f>
        <v>0</v>
      </c>
      <c r="BL21" s="43">
        <f>BL16-SUM(BL17:BL20)</f>
        <v>0</v>
      </c>
      <c r="BM21" s="43">
        <f t="shared" ref="BM21:BV21" si="24">BM16-SUM(BM17:BM20)</f>
        <v>0</v>
      </c>
      <c r="BN21" s="43">
        <f t="shared" si="24"/>
        <v>0</v>
      </c>
      <c r="BO21" s="43">
        <f t="shared" si="24"/>
        <v>0</v>
      </c>
      <c r="BP21" s="43">
        <f t="shared" si="24"/>
        <v>0</v>
      </c>
      <c r="BQ21" s="43">
        <f t="shared" si="24"/>
        <v>0</v>
      </c>
      <c r="BR21" s="43">
        <f t="shared" si="24"/>
        <v>0</v>
      </c>
      <c r="BS21" s="43">
        <f t="shared" si="24"/>
        <v>0</v>
      </c>
      <c r="BT21" s="43">
        <f t="shared" si="24"/>
        <v>0</v>
      </c>
      <c r="BU21" s="43">
        <f t="shared" si="24"/>
        <v>0</v>
      </c>
      <c r="BV21" s="50">
        <f t="shared" si="24"/>
        <v>0</v>
      </c>
      <c r="BX21" s="52"/>
      <c r="BY21" s="52"/>
    </row>
    <row r="22" spans="1:83" s="22" customFormat="1">
      <c r="A22" s="23" t="s">
        <v>34</v>
      </c>
      <c r="B22" s="59">
        <f t="shared" ref="B22:AL26" si="25">B28/B16</f>
        <v>3955.0720138895222</v>
      </c>
      <c r="C22" s="59">
        <f t="shared" si="25"/>
        <v>3873.5169964347956</v>
      </c>
      <c r="D22" s="59">
        <f t="shared" si="25"/>
        <v>2729.0916239846747</v>
      </c>
      <c r="E22" s="59">
        <f t="shared" si="25"/>
        <v>2529.8835028686472</v>
      </c>
      <c r="F22" s="59">
        <f t="shared" si="25"/>
        <v>2953.5993924838926</v>
      </c>
      <c r="G22" s="60">
        <f t="shared" si="25"/>
        <v>3126.2550430172164</v>
      </c>
      <c r="H22" s="60">
        <f t="shared" si="25"/>
        <v>3135.0556653563308</v>
      </c>
      <c r="I22" s="60">
        <f t="shared" si="25"/>
        <v>3743.4305196747964</v>
      </c>
      <c r="J22" s="61">
        <f t="shared" si="25"/>
        <v>3388.1146750256867</v>
      </c>
      <c r="K22" s="62">
        <f t="shared" si="25"/>
        <v>4275.7396104678774</v>
      </c>
      <c r="L22" s="59">
        <f t="shared" si="25"/>
        <v>1917.2646545672476</v>
      </c>
      <c r="M22" s="59">
        <f t="shared" si="25"/>
        <v>2748.7008119094035</v>
      </c>
      <c r="N22" s="59">
        <f t="shared" si="25"/>
        <v>2716.8131057790183</v>
      </c>
      <c r="O22" s="59">
        <f t="shared" si="25"/>
        <v>2721.6007776459019</v>
      </c>
      <c r="P22" s="59">
        <f t="shared" si="25"/>
        <v>3032.1281143830415</v>
      </c>
      <c r="Q22" s="59">
        <f t="shared" si="25"/>
        <v>3130.5457963946023</v>
      </c>
      <c r="R22" s="59">
        <f t="shared" si="25"/>
        <v>2665.7903415666087</v>
      </c>
      <c r="S22" s="59">
        <f t="shared" si="25"/>
        <v>3000.0672550380546</v>
      </c>
      <c r="T22" s="59">
        <f t="shared" si="25"/>
        <v>2926.7239821254902</v>
      </c>
      <c r="U22" s="59">
        <f t="shared" si="25"/>
        <v>3423.4447584958066</v>
      </c>
      <c r="V22" s="59">
        <f t="shared" si="25"/>
        <v>3281.2946835433199</v>
      </c>
      <c r="W22" s="59">
        <f t="shared" si="25"/>
        <v>2848.8440133170229</v>
      </c>
      <c r="X22" s="59">
        <f t="shared" si="25"/>
        <v>2722.2209287498754</v>
      </c>
      <c r="Y22" s="60">
        <f t="shared" si="25"/>
        <v>3341.2267861771488</v>
      </c>
      <c r="Z22" s="60">
        <f t="shared" si="25"/>
        <v>3177.4461503868702</v>
      </c>
      <c r="AA22" s="60">
        <f t="shared" si="25"/>
        <v>3201.0547509907578</v>
      </c>
      <c r="AB22" s="60">
        <f t="shared" si="25"/>
        <v>3510.4923522946274</v>
      </c>
      <c r="AC22" s="60">
        <f t="shared" si="25"/>
        <v>3683.7908973091876</v>
      </c>
      <c r="AD22" s="60">
        <f t="shared" si="25"/>
        <v>4094.4468116376015</v>
      </c>
      <c r="AE22" s="60">
        <f t="shared" si="25"/>
        <v>3658.649277644196</v>
      </c>
      <c r="AF22" s="60">
        <f t="shared" si="25"/>
        <v>4425.4850210227505</v>
      </c>
      <c r="AG22" s="63">
        <f t="shared" si="25"/>
        <v>4867.6957489845108</v>
      </c>
      <c r="AH22" s="59">
        <f t="shared" si="25"/>
        <v>3073.7515662918936</v>
      </c>
      <c r="AI22" s="59">
        <f t="shared" si="25"/>
        <v>3188.9598324928024</v>
      </c>
      <c r="AJ22" s="59">
        <f t="shared" si="25"/>
        <v>3597.8244429426777</v>
      </c>
      <c r="AK22" s="59">
        <f t="shared" si="25"/>
        <v>3880.3106764370782</v>
      </c>
      <c r="AL22" s="59">
        <f t="shared" si="25"/>
        <v>4656.6269998920734</v>
      </c>
      <c r="AM22" s="28"/>
      <c r="AN22" s="28"/>
      <c r="AO22" s="28"/>
      <c r="AP22" s="28"/>
      <c r="AQ22" s="24">
        <f t="shared" ref="AQ22:BF26" si="26">B22/B$22</f>
        <v>1</v>
      </c>
      <c r="AR22" s="24">
        <f t="shared" si="26"/>
        <v>1</v>
      </c>
      <c r="AS22" s="25">
        <f t="shared" si="26"/>
        <v>1</v>
      </c>
      <c r="AT22" s="24">
        <f t="shared" si="26"/>
        <v>1</v>
      </c>
      <c r="AU22" s="24">
        <f t="shared" si="26"/>
        <v>1</v>
      </c>
      <c r="AV22" s="24">
        <f t="shared" si="26"/>
        <v>1</v>
      </c>
      <c r="AW22" s="24">
        <f t="shared" si="26"/>
        <v>1</v>
      </c>
      <c r="AX22" s="24">
        <f t="shared" si="26"/>
        <v>1</v>
      </c>
      <c r="AY22" s="25">
        <f t="shared" si="26"/>
        <v>1</v>
      </c>
      <c r="AZ22" s="26">
        <f t="shared" si="26"/>
        <v>1</v>
      </c>
      <c r="BA22" s="24">
        <f t="shared" si="26"/>
        <v>1</v>
      </c>
      <c r="BB22" s="24">
        <f t="shared" si="26"/>
        <v>1</v>
      </c>
      <c r="BC22" s="24">
        <f t="shared" si="26"/>
        <v>1</v>
      </c>
      <c r="BD22" s="24">
        <f t="shared" si="26"/>
        <v>1</v>
      </c>
      <c r="BE22" s="24">
        <f t="shared" si="26"/>
        <v>1</v>
      </c>
      <c r="BF22" s="24">
        <f t="shared" si="26"/>
        <v>1</v>
      </c>
      <c r="BG22" s="24">
        <f t="shared" ref="BG22:BV26" si="27">R22/R$22</f>
        <v>1</v>
      </c>
      <c r="BH22" s="24">
        <f t="shared" si="27"/>
        <v>1</v>
      </c>
      <c r="BI22" s="24">
        <f t="shared" si="27"/>
        <v>1</v>
      </c>
      <c r="BJ22" s="24">
        <f t="shared" si="27"/>
        <v>1</v>
      </c>
      <c r="BK22" s="24">
        <f t="shared" si="27"/>
        <v>1</v>
      </c>
      <c r="BL22" s="24">
        <f t="shared" si="27"/>
        <v>1</v>
      </c>
      <c r="BM22" s="24">
        <f t="shared" si="27"/>
        <v>1</v>
      </c>
      <c r="BN22" s="24">
        <f t="shared" si="27"/>
        <v>1</v>
      </c>
      <c r="BO22" s="24">
        <f t="shared" si="27"/>
        <v>1</v>
      </c>
      <c r="BP22" s="24">
        <f t="shared" si="27"/>
        <v>1</v>
      </c>
      <c r="BQ22" s="24">
        <f t="shared" si="27"/>
        <v>1</v>
      </c>
      <c r="BR22" s="24">
        <f t="shared" si="27"/>
        <v>1</v>
      </c>
      <c r="BS22" s="24">
        <f t="shared" si="27"/>
        <v>1</v>
      </c>
      <c r="BT22" s="24">
        <f t="shared" si="27"/>
        <v>1</v>
      </c>
      <c r="BU22" s="24">
        <f t="shared" si="27"/>
        <v>1</v>
      </c>
      <c r="BV22" s="27">
        <f t="shared" si="27"/>
        <v>1</v>
      </c>
      <c r="BX22" s="52"/>
      <c r="BY22" s="52"/>
    </row>
    <row r="23" spans="1:83" s="22" customFormat="1">
      <c r="A23" s="29" t="s">
        <v>28</v>
      </c>
      <c r="B23" s="59">
        <f t="shared" si="25"/>
        <v>3187.9536949500507</v>
      </c>
      <c r="C23" s="59">
        <f t="shared" si="25"/>
        <v>3787.1520968647478</v>
      </c>
      <c r="D23" s="59">
        <f t="shared" si="25"/>
        <v>2601.6202361257642</v>
      </c>
      <c r="E23" s="59">
        <f t="shared" si="25"/>
        <v>2506.5819003426927</v>
      </c>
      <c r="F23" s="59">
        <f t="shared" si="25"/>
        <v>2745.4793430937889</v>
      </c>
      <c r="G23" s="60">
        <f t="shared" si="25"/>
        <v>2483.3837694749309</v>
      </c>
      <c r="H23" s="60">
        <f t="shared" si="25"/>
        <v>2659.5509358623221</v>
      </c>
      <c r="I23" s="60">
        <f t="shared" si="25"/>
        <v>2694.6704050066846</v>
      </c>
      <c r="J23" s="61">
        <f t="shared" si="25"/>
        <v>2388.2496568784004</v>
      </c>
      <c r="K23" s="62">
        <f t="shared" si="25"/>
        <v>3887.6998888129137</v>
      </c>
      <c r="L23" s="59">
        <f t="shared" si="25"/>
        <v>2154.890288492435</v>
      </c>
      <c r="M23" s="59">
        <f t="shared" si="25"/>
        <v>3087.8211472044291</v>
      </c>
      <c r="N23" s="59">
        <f t="shared" si="25"/>
        <v>2728.6219584276264</v>
      </c>
      <c r="O23" s="59">
        <f t="shared" si="25"/>
        <v>1982.5442587306632</v>
      </c>
      <c r="P23" s="59">
        <f t="shared" si="25"/>
        <v>2522.2624040159612</v>
      </c>
      <c r="Q23" s="59">
        <f t="shared" si="25"/>
        <v>3189.1961702636972</v>
      </c>
      <c r="R23" s="59">
        <f t="shared" si="25"/>
        <v>2550.7257516719474</v>
      </c>
      <c r="S23" s="59">
        <f t="shared" si="25"/>
        <v>2714.1659270200557</v>
      </c>
      <c r="T23" s="59">
        <f t="shared" si="25"/>
        <v>2342.3564084816426</v>
      </c>
      <c r="U23" s="59">
        <f t="shared" si="25"/>
        <v>2647.4162616586436</v>
      </c>
      <c r="V23" s="59">
        <f t="shared" si="25"/>
        <v>2716.6756511600597</v>
      </c>
      <c r="W23" s="59">
        <f t="shared" si="25"/>
        <v>2207.8754505388874</v>
      </c>
      <c r="X23" s="59">
        <f t="shared" si="25"/>
        <v>2586.5946111931262</v>
      </c>
      <c r="Y23" s="60">
        <f t="shared" si="25"/>
        <v>3104.6857978613107</v>
      </c>
      <c r="Z23" s="60">
        <f t="shared" si="25"/>
        <v>2533.2656529348988</v>
      </c>
      <c r="AA23" s="60">
        <f t="shared" si="25"/>
        <v>2389.5443194771124</v>
      </c>
      <c r="AB23" s="60">
        <f t="shared" si="25"/>
        <v>2266.0800082823639</v>
      </c>
      <c r="AC23" s="60">
        <f t="shared" si="25"/>
        <v>2349.3529386123823</v>
      </c>
      <c r="AD23" s="60">
        <f t="shared" si="25"/>
        <v>2858.8103809022223</v>
      </c>
      <c r="AE23" s="60">
        <f t="shared" si="25"/>
        <v>3286.3776677449555</v>
      </c>
      <c r="AF23" s="60">
        <f t="shared" si="25"/>
        <v>3869.4334218369113</v>
      </c>
      <c r="AG23" s="63">
        <f t="shared" si="25"/>
        <v>5374.9531528917987</v>
      </c>
      <c r="AH23" s="59">
        <f t="shared" si="25"/>
        <v>2857.1129716630162</v>
      </c>
      <c r="AI23" s="59">
        <f t="shared" si="25"/>
        <v>2463.8742117454763</v>
      </c>
      <c r="AJ23" s="59">
        <f t="shared" si="25"/>
        <v>2309.2986946245542</v>
      </c>
      <c r="AK23" s="59">
        <f t="shared" si="25"/>
        <v>3064.4277898681826</v>
      </c>
      <c r="AL23" s="59">
        <f t="shared" si="25"/>
        <v>4667.0164994751412</v>
      </c>
      <c r="AM23" s="28"/>
      <c r="AN23" s="28"/>
      <c r="AO23" s="28"/>
      <c r="AP23" s="28"/>
      <c r="AQ23" s="24">
        <f t="shared" si="26"/>
        <v>0.80604188337267035</v>
      </c>
      <c r="AR23" s="24">
        <f t="shared" si="26"/>
        <v>0.97770375097113593</v>
      </c>
      <c r="AS23" s="25">
        <f t="shared" si="26"/>
        <v>0.95329164226710983</v>
      </c>
      <c r="AT23" s="24">
        <f t="shared" si="26"/>
        <v>0.99078945631309401</v>
      </c>
      <c r="AU23" s="24">
        <f t="shared" si="26"/>
        <v>0.9295368051876931</v>
      </c>
      <c r="AV23" s="24">
        <f t="shared" si="26"/>
        <v>0.79436377880358844</v>
      </c>
      <c r="AW23" s="24">
        <f t="shared" si="26"/>
        <v>0.84832654336937818</v>
      </c>
      <c r="AX23" s="24">
        <f t="shared" si="26"/>
        <v>0.71983983430278253</v>
      </c>
      <c r="AY23" s="25">
        <f t="shared" si="26"/>
        <v>0.70489044378649734</v>
      </c>
      <c r="AZ23" s="26">
        <f t="shared" si="26"/>
        <v>0.90924617563123733</v>
      </c>
      <c r="BA23" s="24">
        <f t="shared" si="26"/>
        <v>1.1239399231395224</v>
      </c>
      <c r="BB23" s="24">
        <f t="shared" si="26"/>
        <v>1.1233747717560623</v>
      </c>
      <c r="BC23" s="24">
        <f t="shared" si="26"/>
        <v>1.0043465826278182</v>
      </c>
      <c r="BD23" s="24">
        <f t="shared" si="26"/>
        <v>0.72844785870670603</v>
      </c>
      <c r="BE23" s="24">
        <f t="shared" si="26"/>
        <v>0.83184559123722102</v>
      </c>
      <c r="BF23" s="24">
        <f t="shared" si="26"/>
        <v>1.0187348717072409</v>
      </c>
      <c r="BG23" s="24">
        <f t="shared" si="27"/>
        <v>0.95683659434858592</v>
      </c>
      <c r="BH23" s="24">
        <f t="shared" si="27"/>
        <v>0.90470169375773801</v>
      </c>
      <c r="BI23" s="24">
        <f t="shared" si="27"/>
        <v>0.80033389646144237</v>
      </c>
      <c r="BJ23" s="24">
        <f t="shared" si="27"/>
        <v>0.7733194044065328</v>
      </c>
      <c r="BK23" s="24">
        <f t="shared" si="27"/>
        <v>0.82792797147571218</v>
      </c>
      <c r="BL23" s="24">
        <f t="shared" si="27"/>
        <v>0.77500749083421028</v>
      </c>
      <c r="BM23" s="24">
        <f t="shared" si="27"/>
        <v>0.95017806375508518</v>
      </c>
      <c r="BN23" s="24">
        <f t="shared" si="27"/>
        <v>0.92920534777991659</v>
      </c>
      <c r="BO23" s="24">
        <f t="shared" si="27"/>
        <v>0.79726470034007058</v>
      </c>
      <c r="BP23" s="24">
        <f t="shared" si="27"/>
        <v>0.74648655064007419</v>
      </c>
      <c r="BQ23" s="24">
        <f t="shared" si="27"/>
        <v>0.64551629255114162</v>
      </c>
      <c r="BR23" s="24">
        <f t="shared" si="27"/>
        <v>0.63775415166166438</v>
      </c>
      <c r="BS23" s="24">
        <f t="shared" si="27"/>
        <v>0.69821651432292553</v>
      </c>
      <c r="BT23" s="24">
        <f t="shared" si="27"/>
        <v>0.8982488941550183</v>
      </c>
      <c r="BU23" s="24">
        <f t="shared" si="27"/>
        <v>0.8743523937953962</v>
      </c>
      <c r="BV23" s="27">
        <f t="shared" si="27"/>
        <v>1.1042089378764297</v>
      </c>
      <c r="BX23" s="52"/>
      <c r="BY23" s="52"/>
    </row>
    <row r="24" spans="1:83" s="22" customFormat="1">
      <c r="A24" s="29" t="s">
        <v>29</v>
      </c>
      <c r="B24" s="59">
        <f t="shared" si="25"/>
        <v>3626.623893436918</v>
      </c>
      <c r="C24" s="59">
        <f t="shared" si="25"/>
        <v>5614.5842738715892</v>
      </c>
      <c r="D24" s="59">
        <f t="shared" si="25"/>
        <v>2784.4222214334632</v>
      </c>
      <c r="E24" s="59">
        <f t="shared" si="25"/>
        <v>3261.9091753897947</v>
      </c>
      <c r="F24" s="59">
        <f t="shared" si="25"/>
        <v>3502.7814952547078</v>
      </c>
      <c r="G24" s="60">
        <f t="shared" si="25"/>
        <v>5088.5834948508618</v>
      </c>
      <c r="H24" s="60">
        <f t="shared" si="25"/>
        <v>5234.1700166316814</v>
      </c>
      <c r="I24" s="60">
        <f t="shared" si="25"/>
        <v>5156.9908238823773</v>
      </c>
      <c r="J24" s="61">
        <f t="shared" si="25"/>
        <v>5062.5183972342747</v>
      </c>
      <c r="K24" s="62">
        <f t="shared" si="25"/>
        <v>4941.4302938656656</v>
      </c>
      <c r="L24" s="59">
        <f t="shared" si="25"/>
        <v>1240.5711473932918</v>
      </c>
      <c r="M24" s="59">
        <f t="shared" si="25"/>
        <v>4879.6539073334052</v>
      </c>
      <c r="N24" s="59">
        <f t="shared" si="25"/>
        <v>2342.2202591742898</v>
      </c>
      <c r="O24" s="59">
        <f t="shared" si="25"/>
        <v>4281.2082701782028</v>
      </c>
      <c r="P24" s="59">
        <f t="shared" si="25"/>
        <v>4026.8164179228629</v>
      </c>
      <c r="Q24" s="59">
        <f t="shared" si="25"/>
        <v>3458.9950873268263</v>
      </c>
      <c r="R24" s="59">
        <f t="shared" si="25"/>
        <v>2608.5220417869132</v>
      </c>
      <c r="S24" s="59">
        <f t="shared" si="25"/>
        <v>3954.0194309736862</v>
      </c>
      <c r="T24" s="59">
        <f t="shared" si="25"/>
        <v>5167.6748161133419</v>
      </c>
      <c r="U24" s="59">
        <f t="shared" si="25"/>
        <v>4621.4652693997441</v>
      </c>
      <c r="V24" s="59">
        <f t="shared" si="25"/>
        <v>5162.6221399511669</v>
      </c>
      <c r="W24" s="59">
        <f t="shared" si="25"/>
        <v>5424.4606372538619</v>
      </c>
      <c r="X24" s="59">
        <f t="shared" si="25"/>
        <v>5594.8305933359152</v>
      </c>
      <c r="Y24" s="60">
        <f t="shared" si="25"/>
        <v>5611.5562245452647</v>
      </c>
      <c r="Z24" s="60">
        <f t="shared" si="25"/>
        <v>5164.6946488525164</v>
      </c>
      <c r="AA24" s="60">
        <f t="shared" si="25"/>
        <v>4571.0005323562127</v>
      </c>
      <c r="AB24" s="60">
        <f t="shared" si="25"/>
        <v>4679.6337953895245</v>
      </c>
      <c r="AC24" s="60">
        <f t="shared" si="25"/>
        <v>5823.366263419045</v>
      </c>
      <c r="AD24" s="60">
        <f t="shared" si="25"/>
        <v>5157.0240958845443</v>
      </c>
      <c r="AE24" s="60">
        <f t="shared" si="25"/>
        <v>4962.8581410059433</v>
      </c>
      <c r="AF24" s="60">
        <f t="shared" si="25"/>
        <v>4791.8882795489035</v>
      </c>
      <c r="AG24" s="63">
        <f t="shared" si="25"/>
        <v>4878.429540377756</v>
      </c>
      <c r="AH24" s="59">
        <f t="shared" si="25"/>
        <v>5603.2210773139614</v>
      </c>
      <c r="AI24" s="59">
        <f t="shared" si="25"/>
        <v>4870.6803922526551</v>
      </c>
      <c r="AJ24" s="59">
        <f t="shared" si="25"/>
        <v>5256.45607834773</v>
      </c>
      <c r="AK24" s="59">
        <f t="shared" si="25"/>
        <v>5056.0654870630533</v>
      </c>
      <c r="AL24" s="59">
        <f t="shared" si="25"/>
        <v>4835.9824129208237</v>
      </c>
      <c r="AM24" s="28"/>
      <c r="AN24" s="28"/>
      <c r="AO24" s="28"/>
      <c r="AP24" s="28"/>
      <c r="AQ24" s="24">
        <f t="shared" si="26"/>
        <v>0.91695521110635869</v>
      </c>
      <c r="AR24" s="24">
        <f t="shared" si="26"/>
        <v>1.4494797051463257</v>
      </c>
      <c r="AS24" s="25">
        <f t="shared" si="26"/>
        <v>1.0202743641739671</v>
      </c>
      <c r="AT24" s="24">
        <f t="shared" si="26"/>
        <v>1.2893515340493347</v>
      </c>
      <c r="AU24" s="24">
        <f t="shared" si="26"/>
        <v>1.1859365573301288</v>
      </c>
      <c r="AV24" s="24">
        <f t="shared" si="26"/>
        <v>1.6276930144316568</v>
      </c>
      <c r="AW24" s="24">
        <f t="shared" si="26"/>
        <v>1.6695620669423632</v>
      </c>
      <c r="AX24" s="24">
        <f t="shared" si="26"/>
        <v>1.3776109364867766</v>
      </c>
      <c r="AY24" s="25">
        <f t="shared" si="26"/>
        <v>1.4941992473132255</v>
      </c>
      <c r="AZ24" s="26">
        <f t="shared" si="26"/>
        <v>1.1556901832300646</v>
      </c>
      <c r="BA24" s="24">
        <f t="shared" si="26"/>
        <v>0.64705263534590396</v>
      </c>
      <c r="BB24" s="24">
        <f t="shared" si="26"/>
        <v>1.775258291550371</v>
      </c>
      <c r="BC24" s="24">
        <f t="shared" si="26"/>
        <v>0.86212049485188347</v>
      </c>
      <c r="BD24" s="24">
        <f t="shared" si="26"/>
        <v>1.5730478567401469</v>
      </c>
      <c r="BE24" s="24">
        <f t="shared" si="26"/>
        <v>1.3280495632164984</v>
      </c>
      <c r="BF24" s="24">
        <f t="shared" si="26"/>
        <v>1.104917580605431</v>
      </c>
      <c r="BG24" s="24">
        <f t="shared" si="27"/>
        <v>0.97851732790582446</v>
      </c>
      <c r="BH24" s="24">
        <f t="shared" si="27"/>
        <v>1.317976930128365</v>
      </c>
      <c r="BI24" s="24">
        <f t="shared" si="27"/>
        <v>1.765685745452632</v>
      </c>
      <c r="BJ24" s="24">
        <f t="shared" si="27"/>
        <v>1.3499459157127816</v>
      </c>
      <c r="BK24" s="24">
        <f t="shared" si="27"/>
        <v>1.5733491313179735</v>
      </c>
      <c r="BL24" s="24">
        <f t="shared" si="27"/>
        <v>1.9040918393204498</v>
      </c>
      <c r="BM24" s="24">
        <f t="shared" si="27"/>
        <v>2.0552448679855044</v>
      </c>
      <c r="BN24" s="24">
        <f t="shared" si="27"/>
        <v>1.6794897753605358</v>
      </c>
      <c r="BO24" s="24">
        <f t="shared" si="27"/>
        <v>1.6254231871793292</v>
      </c>
      <c r="BP24" s="24">
        <f t="shared" si="27"/>
        <v>1.4279669946105868</v>
      </c>
      <c r="BQ24" s="24">
        <f t="shared" si="27"/>
        <v>1.3330420139872088</v>
      </c>
      <c r="BR24" s="24">
        <f t="shared" si="27"/>
        <v>1.5808080387170462</v>
      </c>
      <c r="BS24" s="24">
        <f t="shared" si="27"/>
        <v>1.2595166900756387</v>
      </c>
      <c r="BT24" s="24">
        <f t="shared" si="27"/>
        <v>1.3564727757128794</v>
      </c>
      <c r="BU24" s="24">
        <f t="shared" si="27"/>
        <v>1.0827939212957669</v>
      </c>
      <c r="BV24" s="27">
        <f t="shared" si="27"/>
        <v>1.0022051072923948</v>
      </c>
      <c r="BX24" s="52"/>
      <c r="BY24" s="52"/>
    </row>
    <row r="25" spans="1:83" s="22" customFormat="1">
      <c r="A25" s="29" t="s">
        <v>30</v>
      </c>
      <c r="B25" s="59">
        <f t="shared" si="25"/>
        <v>3885.7444856104153</v>
      </c>
      <c r="C25" s="59">
        <f t="shared" si="25"/>
        <v>4038.46916653673</v>
      </c>
      <c r="D25" s="59">
        <f t="shared" si="25"/>
        <v>7418.6915493299639</v>
      </c>
      <c r="E25" s="59">
        <f t="shared" si="25"/>
        <v>5015.0729003821634</v>
      </c>
      <c r="F25" s="59">
        <f t="shared" si="25"/>
        <v>6206.4038675991305</v>
      </c>
      <c r="G25" s="60">
        <f t="shared" si="25"/>
        <v>5094.0167503593902</v>
      </c>
      <c r="H25" s="60">
        <f t="shared" si="25"/>
        <v>3402.1120328747274</v>
      </c>
      <c r="I25" s="60">
        <f t="shared" si="25"/>
        <v>5870.1416915251848</v>
      </c>
      <c r="J25" s="61">
        <f t="shared" si="25"/>
        <v>4740.755994569251</v>
      </c>
      <c r="K25" s="62">
        <f t="shared" si="25"/>
        <v>5896.1640259662954</v>
      </c>
      <c r="L25" s="59">
        <f t="shared" si="25"/>
        <v>3956.4871318601822</v>
      </c>
      <c r="M25" s="59">
        <f t="shared" si="25"/>
        <v>2321.3422039349398</v>
      </c>
      <c r="N25" s="59">
        <f t="shared" si="25"/>
        <v>6330.6386630760971</v>
      </c>
      <c r="O25" s="59">
        <f t="shared" si="25"/>
        <v>6673.1535730201449</v>
      </c>
      <c r="P25" s="59">
        <f t="shared" si="25"/>
        <v>6988.1827030218128</v>
      </c>
      <c r="Q25" s="59">
        <f t="shared" si="25"/>
        <v>6435.7584771902111</v>
      </c>
      <c r="R25" s="59">
        <f t="shared" si="25"/>
        <v>5655.8454529124383</v>
      </c>
      <c r="S25" s="59">
        <f t="shared" si="25"/>
        <v>5736.8200881119546</v>
      </c>
      <c r="T25" s="59">
        <f t="shared" si="25"/>
        <v>6092.9300322560739</v>
      </c>
      <c r="U25" s="59">
        <f t="shared" si="25"/>
        <v>6619.9480043734675</v>
      </c>
      <c r="V25" s="59">
        <f t="shared" si="25"/>
        <v>4478.8861163665833</v>
      </c>
      <c r="W25" s="59">
        <f t="shared" si="25"/>
        <v>3596.410943542834</v>
      </c>
      <c r="X25" s="59">
        <f t="shared" si="25"/>
        <v>1027.9380582770543</v>
      </c>
      <c r="Y25" s="60">
        <f t="shared" si="25"/>
        <v>3511.8643635090257</v>
      </c>
      <c r="Z25" s="60">
        <f t="shared" si="25"/>
        <v>3439.4342827515843</v>
      </c>
      <c r="AA25" s="60">
        <f t="shared" si="25"/>
        <v>4035.7948913832111</v>
      </c>
      <c r="AB25" s="60">
        <f t="shared" si="25"/>
        <v>5670.7288166265153</v>
      </c>
      <c r="AC25" s="60">
        <f t="shared" si="25"/>
        <v>6081.6906392612545</v>
      </c>
      <c r="AD25" s="60">
        <f t="shared" si="25"/>
        <v>6553.0129872476582</v>
      </c>
      <c r="AE25" s="60">
        <f t="shared" si="25"/>
        <v>5155.3699756255028</v>
      </c>
      <c r="AF25" s="60">
        <f t="shared" si="25"/>
        <v>6513.8679492006222</v>
      </c>
      <c r="AG25" s="63">
        <f t="shared" si="25"/>
        <v>5366.9389609296986</v>
      </c>
      <c r="AH25" s="59">
        <f t="shared" si="25"/>
        <v>2868.340042561651</v>
      </c>
      <c r="AI25" s="59">
        <f t="shared" si="25"/>
        <v>3735.8547226952287</v>
      </c>
      <c r="AJ25" s="59">
        <f t="shared" si="25"/>
        <v>5865.5333177983621</v>
      </c>
      <c r="AK25" s="59">
        <f t="shared" si="25"/>
        <v>5874.1829088060376</v>
      </c>
      <c r="AL25" s="59">
        <f t="shared" si="25"/>
        <v>5918.1024194331758</v>
      </c>
      <c r="AM25" s="28"/>
      <c r="AN25" s="28"/>
      <c r="AO25" s="28"/>
      <c r="AP25" s="28"/>
      <c r="AQ25" s="24">
        <f t="shared" si="26"/>
        <v>0.98247123490150345</v>
      </c>
      <c r="AR25" s="24">
        <f t="shared" si="26"/>
        <v>1.0425845995393224</v>
      </c>
      <c r="AS25" s="25">
        <f t="shared" si="26"/>
        <v>2.7183739395667956</v>
      </c>
      <c r="AT25" s="24">
        <f t="shared" si="26"/>
        <v>1.9823335322340132</v>
      </c>
      <c r="AU25" s="24">
        <f t="shared" si="26"/>
        <v>2.1013018500046896</v>
      </c>
      <c r="AV25" s="24">
        <f t="shared" si="26"/>
        <v>1.6294309582122399</v>
      </c>
      <c r="AW25" s="24">
        <f t="shared" si="26"/>
        <v>1.0851839316505543</v>
      </c>
      <c r="AX25" s="24">
        <f t="shared" si="26"/>
        <v>1.5681182435930834</v>
      </c>
      <c r="AY25" s="25">
        <f t="shared" si="26"/>
        <v>1.3992312685028316</v>
      </c>
      <c r="AZ25" s="26">
        <f t="shared" si="26"/>
        <v>1.3789810800291231</v>
      </c>
      <c r="BA25" s="24">
        <f t="shared" si="26"/>
        <v>2.0636103223595987</v>
      </c>
      <c r="BB25" s="24">
        <f t="shared" si="26"/>
        <v>0.84452341770962114</v>
      </c>
      <c r="BC25" s="24">
        <f t="shared" si="26"/>
        <v>2.3301708349426016</v>
      </c>
      <c r="BD25" s="24">
        <f t="shared" si="26"/>
        <v>2.4519222759747339</v>
      </c>
      <c r="BE25" s="24">
        <f t="shared" si="26"/>
        <v>2.3047122151181676</v>
      </c>
      <c r="BF25" s="24">
        <f t="shared" si="26"/>
        <v>2.0557943872286319</v>
      </c>
      <c r="BG25" s="24">
        <f t="shared" si="27"/>
        <v>2.121639261994122</v>
      </c>
      <c r="BH25" s="24">
        <f t="shared" si="27"/>
        <v>1.9122304936591115</v>
      </c>
      <c r="BI25" s="24">
        <f t="shared" si="27"/>
        <v>2.0818259834093316</v>
      </c>
      <c r="BJ25" s="24">
        <f t="shared" si="27"/>
        <v>1.9337096028627436</v>
      </c>
      <c r="BK25" s="24">
        <f t="shared" si="27"/>
        <v>1.3649752760181963</v>
      </c>
      <c r="BL25" s="24">
        <f t="shared" si="27"/>
        <v>1.2624106222493343</v>
      </c>
      <c r="BM25" s="24">
        <f t="shared" si="27"/>
        <v>0.37761007838151989</v>
      </c>
      <c r="BN25" s="24">
        <f t="shared" si="27"/>
        <v>1.0510703368109626</v>
      </c>
      <c r="BO25" s="24">
        <f t="shared" si="27"/>
        <v>1.0824524224691632</v>
      </c>
      <c r="BP25" s="24">
        <f t="shared" si="27"/>
        <v>1.2607703414426426</v>
      </c>
      <c r="BQ25" s="24">
        <f t="shared" si="27"/>
        <v>1.6153656659926501</v>
      </c>
      <c r="BR25" s="24">
        <f t="shared" si="27"/>
        <v>1.6509326421604453</v>
      </c>
      <c r="BS25" s="24">
        <f t="shared" si="27"/>
        <v>1.6004635763302875</v>
      </c>
      <c r="BT25" s="24">
        <f t="shared" si="27"/>
        <v>1.4090910563980172</v>
      </c>
      <c r="BU25" s="24">
        <f t="shared" si="27"/>
        <v>1.471899219691684</v>
      </c>
      <c r="BV25" s="27">
        <f t="shared" si="27"/>
        <v>1.1025625342441214</v>
      </c>
      <c r="BX25" s="52"/>
      <c r="BY25" s="52"/>
    </row>
    <row r="26" spans="1:83" s="22" customFormat="1">
      <c r="A26" s="29" t="s">
        <v>31</v>
      </c>
      <c r="B26" s="59">
        <f t="shared" si="25"/>
        <v>4867.097117540713</v>
      </c>
      <c r="C26" s="59">
        <f t="shared" si="25"/>
        <v>3584.1179150848393</v>
      </c>
      <c r="D26" s="59">
        <f t="shared" si="25"/>
        <v>62.333668371504537</v>
      </c>
      <c r="E26" s="59">
        <f t="shared" si="25"/>
        <v>620.20315326423281</v>
      </c>
      <c r="F26" s="59">
        <f t="shared" si="25"/>
        <v>548.58471395020445</v>
      </c>
      <c r="G26" s="60">
        <f t="shared" si="25"/>
        <v>741.72417484239156</v>
      </c>
      <c r="H26" s="60">
        <f t="shared" si="25"/>
        <v>1265.288259636972</v>
      </c>
      <c r="I26" s="60">
        <f t="shared" si="25"/>
        <v>497.74849300192341</v>
      </c>
      <c r="J26" s="61">
        <f t="shared" si="25"/>
        <v>1017.9629426875571</v>
      </c>
      <c r="K26" s="62">
        <f t="shared" si="25"/>
        <v>717.6649245863249</v>
      </c>
      <c r="L26" s="59">
        <f t="shared" si="25"/>
        <v>770.58013002731457</v>
      </c>
      <c r="M26" s="59">
        <f>M32/M20</f>
        <v>349.331326149218</v>
      </c>
      <c r="N26" s="59">
        <f t="shared" si="25"/>
        <v>989.41710101058595</v>
      </c>
      <c r="O26" s="59">
        <f t="shared" si="25"/>
        <v>349.13025763639229</v>
      </c>
      <c r="P26" s="59">
        <f t="shared" si="25"/>
        <v>471.473994272315</v>
      </c>
      <c r="Q26" s="59">
        <f t="shared" si="25"/>
        <v>300.80817764948182</v>
      </c>
      <c r="R26" s="59">
        <f t="shared" si="25"/>
        <v>691.76229607901928</v>
      </c>
      <c r="S26" s="59">
        <f t="shared" si="25"/>
        <v>750.89104952041862</v>
      </c>
      <c r="T26" s="59">
        <f t="shared" si="25"/>
        <v>439.45448429293162</v>
      </c>
      <c r="U26" s="59">
        <f t="shared" si="25"/>
        <v>872.75914148664958</v>
      </c>
      <c r="V26" s="59">
        <f t="shared" si="25"/>
        <v>832.64600055398796</v>
      </c>
      <c r="W26" s="59">
        <f t="shared" si="25"/>
        <v>844.81683051880225</v>
      </c>
      <c r="X26" s="59">
        <f t="shared" si="25"/>
        <v>994.7550718025459</v>
      </c>
      <c r="Y26" s="60">
        <f t="shared" si="25"/>
        <v>1221.5200516111722</v>
      </c>
      <c r="Z26" s="60">
        <f t="shared" si="25"/>
        <v>1750.2471818648339</v>
      </c>
      <c r="AA26" s="60">
        <f t="shared" si="25"/>
        <v>1051.7010201815617</v>
      </c>
      <c r="AB26" s="60">
        <f t="shared" si="25"/>
        <v>748.95712364166604</v>
      </c>
      <c r="AC26" s="60">
        <f t="shared" si="25"/>
        <v>505.43859648636214</v>
      </c>
      <c r="AD26" s="60">
        <f t="shared" si="25"/>
        <v>517.85593566159673</v>
      </c>
      <c r="AE26" s="60">
        <f t="shared" si="25"/>
        <v>245.50709904446509</v>
      </c>
      <c r="AF26" s="60">
        <f t="shared" si="25"/>
        <v>282.7567316734997</v>
      </c>
      <c r="AG26" s="63">
        <f t="shared" si="25"/>
        <v>1749.2455278129905</v>
      </c>
      <c r="AH26" s="59">
        <f t="shared" si="25"/>
        <v>1113.5173283307627</v>
      </c>
      <c r="AI26" s="59">
        <f t="shared" si="25"/>
        <v>1421.2547920757688</v>
      </c>
      <c r="AJ26" s="59">
        <f t="shared" si="25"/>
        <v>621.55826004359255</v>
      </c>
      <c r="AK26" s="59">
        <f t="shared" si="25"/>
        <v>380.08729342093881</v>
      </c>
      <c r="AL26" s="59">
        <f t="shared" si="25"/>
        <v>1050.1112739682126</v>
      </c>
      <c r="AM26" s="28"/>
      <c r="AN26" s="28"/>
      <c r="AO26" s="28"/>
      <c r="AP26" s="28"/>
      <c r="AQ26" s="24">
        <f t="shared" si="26"/>
        <v>1.2305963331257479</v>
      </c>
      <c r="AR26" s="24">
        <f t="shared" si="26"/>
        <v>0.92528777294218134</v>
      </c>
      <c r="AS26" s="25">
        <f t="shared" si="26"/>
        <v>2.2840445452136485E-2</v>
      </c>
      <c r="AT26" s="24">
        <f t="shared" si="26"/>
        <v>0.24515087456042203</v>
      </c>
      <c r="AU26" s="24">
        <f t="shared" si="26"/>
        <v>0.18573429942672773</v>
      </c>
      <c r="AV26" s="24">
        <f t="shared" si="26"/>
        <v>0.23725645049309141</v>
      </c>
      <c r="AW26" s="32">
        <f t="shared" si="26"/>
        <v>0.40359355453204027</v>
      </c>
      <c r="AX26" s="32">
        <f t="shared" si="26"/>
        <v>0.13296586924369158</v>
      </c>
      <c r="AY26" s="25">
        <f t="shared" si="26"/>
        <v>0.30045114771088421</v>
      </c>
      <c r="AZ26" s="26">
        <f t="shared" si="26"/>
        <v>0.16784579744503983</v>
      </c>
      <c r="BA26" s="24">
        <f t="shared" si="26"/>
        <v>0.40191641158755148</v>
      </c>
      <c r="BB26" s="24">
        <f t="shared" si="26"/>
        <v>0.12708961435004368</v>
      </c>
      <c r="BC26" s="24">
        <f t="shared" si="26"/>
        <v>0.36418298296116353</v>
      </c>
      <c r="BD26" s="24">
        <f t="shared" si="26"/>
        <v>0.12828121615190707</v>
      </c>
      <c r="BE26" s="24">
        <f t="shared" si="26"/>
        <v>0.15549276827580472</v>
      </c>
      <c r="BF26" s="24">
        <f t="shared" si="26"/>
        <v>9.6088093646774828E-2</v>
      </c>
      <c r="BG26" s="24">
        <f t="shared" si="27"/>
        <v>0.25949613714651332</v>
      </c>
      <c r="BH26" s="24">
        <f t="shared" si="27"/>
        <v>0.25029140538747485</v>
      </c>
      <c r="BI26" s="24">
        <f t="shared" si="27"/>
        <v>0.15015235019661274</v>
      </c>
      <c r="BJ26" s="24">
        <f t="shared" si="27"/>
        <v>0.25493594991441387</v>
      </c>
      <c r="BK26" s="24">
        <f t="shared" si="27"/>
        <v>0.25375532552134322</v>
      </c>
      <c r="BL26" s="24">
        <f t="shared" si="27"/>
        <v>0.29654724041389274</v>
      </c>
      <c r="BM26" s="24">
        <f t="shared" si="27"/>
        <v>0.36542040408871845</v>
      </c>
      <c r="BN26" s="24">
        <f t="shared" si="27"/>
        <v>0.36559028458190035</v>
      </c>
      <c r="BO26" s="24">
        <f t="shared" si="27"/>
        <v>0.55083456934485975</v>
      </c>
      <c r="BP26" s="24">
        <f t="shared" si="27"/>
        <v>0.32854827611306864</v>
      </c>
      <c r="BQ26" s="24">
        <f t="shared" si="27"/>
        <v>0.21334817127634859</v>
      </c>
      <c r="BR26" s="24">
        <f t="shared" si="27"/>
        <v>0.13720610386858767</v>
      </c>
      <c r="BS26" s="24">
        <f t="shared" si="27"/>
        <v>0.12647763165214418</v>
      </c>
      <c r="BT26" s="24">
        <f t="shared" si="27"/>
        <v>6.7103206788530198E-2</v>
      </c>
      <c r="BU26" s="24">
        <f t="shared" si="27"/>
        <v>6.3892823121148717E-2</v>
      </c>
      <c r="BV26" s="27">
        <f t="shared" si="27"/>
        <v>0.35935802441594972</v>
      </c>
      <c r="BX26" s="52"/>
      <c r="BY26" s="52"/>
    </row>
    <row r="27" spans="1:83" s="73" customFormat="1">
      <c r="A27" s="64"/>
      <c r="B27" s="65"/>
      <c r="C27" s="65"/>
      <c r="D27" s="65"/>
      <c r="E27" s="65"/>
      <c r="F27" s="65"/>
      <c r="G27" s="66"/>
      <c r="H27" s="66"/>
      <c r="I27" s="66"/>
      <c r="J27" s="67"/>
      <c r="K27" s="68"/>
      <c r="L27" s="65"/>
      <c r="M27" s="65"/>
      <c r="N27" s="65"/>
      <c r="O27" s="65"/>
      <c r="P27" s="65"/>
      <c r="Q27" s="65"/>
      <c r="R27" s="65"/>
      <c r="S27" s="65"/>
      <c r="T27" s="65"/>
      <c r="U27" s="69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70"/>
      <c r="AH27" s="65"/>
      <c r="AI27" s="65"/>
      <c r="AJ27" s="65"/>
      <c r="AK27" s="65"/>
      <c r="AL27" s="65"/>
      <c r="AM27" s="58"/>
      <c r="AN27" s="58"/>
      <c r="AO27" s="58"/>
      <c r="AP27" s="58"/>
      <c r="AQ27" s="65"/>
      <c r="AR27" s="71"/>
      <c r="AS27" s="72"/>
      <c r="AT27" s="71"/>
      <c r="AU27" s="71"/>
      <c r="AV27" s="71"/>
      <c r="AW27" s="71"/>
      <c r="AX27" s="71"/>
      <c r="AY27" s="72"/>
      <c r="AZ27" s="132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70"/>
      <c r="BX27" s="52"/>
      <c r="BY27" s="52"/>
    </row>
    <row r="28" spans="1:83" s="22" customFormat="1">
      <c r="A28" s="23" t="s">
        <v>35</v>
      </c>
      <c r="B28" s="60">
        <f>'[3]By company'!R1629</f>
        <v>12598.892037187703</v>
      </c>
      <c r="C28" s="59">
        <f>'[3]Conso THB'!FK153</f>
        <v>16893.61615875503</v>
      </c>
      <c r="D28" s="59">
        <f>'[3]Conso THB'!DX153</f>
        <v>14341.036854706465</v>
      </c>
      <c r="E28" s="59">
        <f>'[3]Conso THB'!CN153</f>
        <v>14683.230933748007</v>
      </c>
      <c r="F28" s="59">
        <f>'[3]Conso THB'!AX153</f>
        <v>18458.275642770226</v>
      </c>
      <c r="G28" s="59">
        <f>'[3]Conso THB'!H153</f>
        <v>21957.556401914964</v>
      </c>
      <c r="H28" s="59">
        <f>'[3]Conso THB'!G153</f>
        <v>27365.670995187207</v>
      </c>
      <c r="I28" s="59">
        <f>'[1]Historical Financials in THB'!J15</f>
        <v>34077.45016858937</v>
      </c>
      <c r="J28" s="74">
        <f>'[1]Historical Financials in THB'!K15</f>
        <v>30682.200546241766</v>
      </c>
      <c r="K28" s="75">
        <f>'[1]Historical Financials in THB'!L15</f>
        <v>40891.486638318282</v>
      </c>
      <c r="L28" s="59">
        <f>'[3]Conso THB'!DN153</f>
        <v>2728.9290302383843</v>
      </c>
      <c r="M28" s="59">
        <f>'[3]Conso THB'!DB153</f>
        <v>3973.8986550615773</v>
      </c>
      <c r="N28" s="59">
        <f>'[3]Conso THB'!CS153</f>
        <v>3996.4319668739645</v>
      </c>
      <c r="O28" s="59">
        <f>'[3]Conso THB'!CJ153</f>
        <v>3983.9712815740886</v>
      </c>
      <c r="P28" s="59">
        <f>'[3]Conso THB'!CA153</f>
        <v>4564.7158750190174</v>
      </c>
      <c r="Q28" s="59">
        <f>'[3]Conso THB'!BO153</f>
        <v>4967.6911947234566</v>
      </c>
      <c r="R28" s="59">
        <f>'[3]Conso THB'!BC153</f>
        <v>4351.9445855158519</v>
      </c>
      <c r="S28" s="59">
        <f>'[3]Conso THB'!AT153</f>
        <v>4573.923987511891</v>
      </c>
      <c r="T28" s="59">
        <f>'[3]Conso THB'!AK153</f>
        <v>4760.9631841459059</v>
      </c>
      <c r="U28" s="59">
        <f>'[3]Conso THB'!Y153</f>
        <v>6212.132216600181</v>
      </c>
      <c r="V28" s="59">
        <f>'[3]Conso THB'!M153</f>
        <v>5911.347079164846</v>
      </c>
      <c r="W28" s="59">
        <f>'[3]Conso THB'!D153</f>
        <v>5073.1139220040222</v>
      </c>
      <c r="X28" s="59">
        <f>'[3]Conso THB'!X153</f>
        <v>4804.096332878582</v>
      </c>
      <c r="Y28" s="59">
        <f>'[3]Conso THB'!L153</f>
        <v>7749.5042689853317</v>
      </c>
      <c r="Z28" s="59">
        <f>'[3]Conso THB'!C153</f>
        <v>7560.9718045045393</v>
      </c>
      <c r="AA28" s="59">
        <f>'[3]Conso THB'!B153</f>
        <v>7251.0985888187515</v>
      </c>
      <c r="AB28" s="59">
        <f>'[14]Conso THB'!B153</f>
        <v>7681.4401338957323</v>
      </c>
      <c r="AC28" s="59">
        <f>'[6]Conso THB'!$B$153</f>
        <v>8188.6900193756355</v>
      </c>
      <c r="AD28" s="59">
        <f>'[7]Conso THB'!$B$153</f>
        <v>9771.9235752647492</v>
      </c>
      <c r="AE28" s="59">
        <f t="shared" ref="AE28:AE40" si="28">I28-AB28-AC28-AD28</f>
        <v>8435.3964400532514</v>
      </c>
      <c r="AF28" s="59">
        <f>'[8]Conso THB'!$B$153</f>
        <v>10289.799532620993</v>
      </c>
      <c r="AG28" s="20">
        <f>'[1]Historical Financials in THB'!AH15</f>
        <v>12394.367090379281</v>
      </c>
      <c r="AH28" s="59">
        <f t="shared" ref="AH28:AH33" si="29">X28+Y28</f>
        <v>12553.600601863913</v>
      </c>
      <c r="AI28" s="59">
        <f t="shared" ref="AI28:AI33" si="30">Z28+AA28</f>
        <v>14812.070393323291</v>
      </c>
      <c r="AJ28" s="59">
        <f t="shared" ref="AJ28:AJ33" si="31">AB28+AC28</f>
        <v>15870.130153271368</v>
      </c>
      <c r="AK28" s="59">
        <f t="shared" ref="AK28:AK33" si="32">AD28+AE28</f>
        <v>18207.320015318001</v>
      </c>
      <c r="AL28" s="59">
        <f t="shared" ref="AL28:AL33" si="33">AF28+AG28</f>
        <v>22684.166623000274</v>
      </c>
      <c r="AM28" s="28">
        <f t="shared" ref="AM28:AM33" si="34">E28-SUM(L28:O28)</f>
        <v>0</v>
      </c>
      <c r="AN28" s="28">
        <f t="shared" ref="AN28:AN33" si="35">F28-SUM(P28:S28)</f>
        <v>0</v>
      </c>
      <c r="AO28" s="28">
        <f t="shared" ref="AO28:AO33" si="36">G28-SUM(T28:W28)</f>
        <v>0</v>
      </c>
      <c r="AP28" s="28">
        <f t="shared" ref="AP28:AP33" si="37">H28-SUM(X28:AA28)</f>
        <v>0</v>
      </c>
      <c r="AQ28" s="24">
        <f t="shared" ref="AQ28:BF33" si="38">B28/B$28</f>
        <v>1</v>
      </c>
      <c r="AR28" s="24">
        <f t="shared" si="38"/>
        <v>1</v>
      </c>
      <c r="AS28" s="25">
        <f t="shared" si="38"/>
        <v>1</v>
      </c>
      <c r="AT28" s="24">
        <f t="shared" si="38"/>
        <v>1</v>
      </c>
      <c r="AU28" s="24">
        <f t="shared" si="38"/>
        <v>1</v>
      </c>
      <c r="AV28" s="24">
        <f t="shared" si="38"/>
        <v>1</v>
      </c>
      <c r="AW28" s="24">
        <f t="shared" si="38"/>
        <v>1</v>
      </c>
      <c r="AX28" s="24">
        <f t="shared" si="38"/>
        <v>1</v>
      </c>
      <c r="AY28" s="25">
        <f t="shared" si="38"/>
        <v>1</v>
      </c>
      <c r="AZ28" s="26">
        <f t="shared" si="38"/>
        <v>1</v>
      </c>
      <c r="BA28" s="24">
        <f t="shared" si="38"/>
        <v>1</v>
      </c>
      <c r="BB28" s="24">
        <f t="shared" si="38"/>
        <v>1</v>
      </c>
      <c r="BC28" s="24">
        <f t="shared" si="38"/>
        <v>1</v>
      </c>
      <c r="BD28" s="24">
        <f t="shared" si="38"/>
        <v>1</v>
      </c>
      <c r="BE28" s="24">
        <f t="shared" si="38"/>
        <v>1</v>
      </c>
      <c r="BF28" s="24">
        <f t="shared" si="38"/>
        <v>1</v>
      </c>
      <c r="BG28" s="24">
        <f t="shared" ref="BG28:BV33" si="39">R28/R$28</f>
        <v>1</v>
      </c>
      <c r="BH28" s="24">
        <f t="shared" si="39"/>
        <v>1</v>
      </c>
      <c r="BI28" s="24">
        <f t="shared" si="39"/>
        <v>1</v>
      </c>
      <c r="BJ28" s="24">
        <f t="shared" si="39"/>
        <v>1</v>
      </c>
      <c r="BK28" s="24">
        <f t="shared" si="39"/>
        <v>1</v>
      </c>
      <c r="BL28" s="24">
        <f t="shared" si="39"/>
        <v>1</v>
      </c>
      <c r="BM28" s="24">
        <f t="shared" si="39"/>
        <v>1</v>
      </c>
      <c r="BN28" s="24">
        <f t="shared" si="39"/>
        <v>1</v>
      </c>
      <c r="BO28" s="24">
        <f t="shared" si="39"/>
        <v>1</v>
      </c>
      <c r="BP28" s="24">
        <f t="shared" si="39"/>
        <v>1</v>
      </c>
      <c r="BQ28" s="24">
        <f t="shared" si="39"/>
        <v>1</v>
      </c>
      <c r="BR28" s="24">
        <f t="shared" si="39"/>
        <v>1</v>
      </c>
      <c r="BS28" s="24">
        <f t="shared" si="39"/>
        <v>1</v>
      </c>
      <c r="BT28" s="24">
        <f t="shared" si="39"/>
        <v>1</v>
      </c>
      <c r="BU28" s="24">
        <f t="shared" si="39"/>
        <v>1</v>
      </c>
      <c r="BV28" s="27">
        <f t="shared" si="39"/>
        <v>1</v>
      </c>
      <c r="BW28" s="77"/>
      <c r="BX28" s="52"/>
      <c r="BY28" s="52"/>
      <c r="CA28" s="78"/>
      <c r="CB28" s="78"/>
      <c r="CC28" s="78"/>
      <c r="CD28" s="78"/>
      <c r="CE28" s="76"/>
    </row>
    <row r="29" spans="1:83" s="22" customFormat="1">
      <c r="A29" s="29" t="s">
        <v>28</v>
      </c>
      <c r="B29" s="59">
        <f>'[3]By company'!$R$1615</f>
        <v>4165.7865423906596</v>
      </c>
      <c r="C29" s="59">
        <f>'[3]Conso THB'!FK154</f>
        <v>8794.2519243883435</v>
      </c>
      <c r="D29" s="59">
        <f>'[3]Conso THB'!DX154</f>
        <v>6647.3128649591445</v>
      </c>
      <c r="E29" s="59">
        <f>'[3]Conso THB'!CN154</f>
        <v>7261.5412456562744</v>
      </c>
      <c r="F29" s="59">
        <f>'[3]Conso THB'!AX154</f>
        <v>8504.2806793911077</v>
      </c>
      <c r="G29" s="59">
        <f>'[3]Conso THB'!H154</f>
        <v>8477.2200320510765</v>
      </c>
      <c r="H29" s="59">
        <f>'[3]Conso THB'!G154</f>
        <v>10103.777162718066</v>
      </c>
      <c r="I29" s="59">
        <f>'[4]Conso THB'!$G$154</f>
        <v>10060.927646297656</v>
      </c>
      <c r="J29" s="74">
        <f>'[5]Conso THB'!$K$154</f>
        <v>8924.5356022916294</v>
      </c>
      <c r="K29" s="75">
        <f>'[5]Conso THB'!$J$154</f>
        <v>15233.225725547414</v>
      </c>
      <c r="L29" s="59">
        <f>'[3]Conso THB'!DN154</f>
        <v>1533.2647787866192</v>
      </c>
      <c r="M29" s="59">
        <f>'[3]Conso THB'!DB154</f>
        <v>2363.1951698100356</v>
      </c>
      <c r="N29" s="59">
        <f>'[3]Conso THB'!CS154</f>
        <v>2010.0586780520543</v>
      </c>
      <c r="O29" s="59">
        <f>'[3]Conso THB'!CJ154</f>
        <v>1355.0226190075655</v>
      </c>
      <c r="P29" s="59">
        <f>'[3]Conso THB'!CA154</f>
        <v>1881.040547026492</v>
      </c>
      <c r="Q29" s="59">
        <f>'[3]Conso THB'!BO154</f>
        <v>2497.5154913262895</v>
      </c>
      <c r="R29" s="59">
        <f>'[3]Conso THB'!BC154</f>
        <v>2058.3781372263038</v>
      </c>
      <c r="S29" s="59">
        <f>'[3]Conso THB'!AT154</f>
        <v>2067.3465038120221</v>
      </c>
      <c r="T29" s="59">
        <f>'[3]Conso THB'!AK154</f>
        <v>1856.5240100331384</v>
      </c>
      <c r="U29" s="59">
        <f>'[3]Conso THB'!Y154</f>
        <v>2339.1634325222067</v>
      </c>
      <c r="V29" s="59">
        <f>'[3]Conso THB'!M154</f>
        <v>2378.7878113455199</v>
      </c>
      <c r="W29" s="59">
        <f>'[3]Conso THB'!D154</f>
        <v>1902.7447781502115</v>
      </c>
      <c r="X29" s="59">
        <f>'[3]Conso THB'!X154</f>
        <v>2336.5949653691659</v>
      </c>
      <c r="Y29" s="59">
        <f>'[3]Conso THB'!L154</f>
        <v>3064.5484746924376</v>
      </c>
      <c r="Z29" s="59">
        <f>'[3]Conso THB'!C154</f>
        <v>2500.608033424317</v>
      </c>
      <c r="AA29" s="59">
        <f>'[3]Conso THB'!B154</f>
        <v>2202.0256892321459</v>
      </c>
      <c r="AB29" s="59">
        <f>'[14]Conso THB'!B154</f>
        <v>1992.7276942311482</v>
      </c>
      <c r="AC29" s="59">
        <f>'[6]Conso THB'!$B$154</f>
        <v>2229.1741854040183</v>
      </c>
      <c r="AD29" s="59">
        <f>'[7]Conso THB'!$B$154</f>
        <v>2827.6574096282002</v>
      </c>
      <c r="AE29" s="59">
        <f t="shared" si="28"/>
        <v>3011.3683570342891</v>
      </c>
      <c r="AF29" s="59">
        <f>'[8]Conso THB'!$B$154</f>
        <v>3662.4844473320268</v>
      </c>
      <c r="AG29" s="20">
        <f>'[5]Conso THB'!$B$154</f>
        <v>5731.7155115528985</v>
      </c>
      <c r="AH29" s="59">
        <f t="shared" si="29"/>
        <v>5401.1434400616035</v>
      </c>
      <c r="AI29" s="59">
        <f t="shared" si="30"/>
        <v>4702.6337226564629</v>
      </c>
      <c r="AJ29" s="59">
        <f t="shared" si="31"/>
        <v>4221.9018796351666</v>
      </c>
      <c r="AK29" s="59">
        <f t="shared" si="32"/>
        <v>5839.0257666624893</v>
      </c>
      <c r="AL29" s="59">
        <f t="shared" si="33"/>
        <v>9394.1999588849249</v>
      </c>
      <c r="AM29" s="28">
        <f t="shared" si="34"/>
        <v>0</v>
      </c>
      <c r="AN29" s="28">
        <f t="shared" si="35"/>
        <v>0</v>
      </c>
      <c r="AO29" s="28">
        <f t="shared" si="36"/>
        <v>0</v>
      </c>
      <c r="AP29" s="28">
        <f t="shared" si="37"/>
        <v>0</v>
      </c>
      <c r="AQ29" s="24">
        <f t="shared" si="38"/>
        <v>0.33064705452627541</v>
      </c>
      <c r="AR29" s="24">
        <f t="shared" si="38"/>
        <v>0.52056657625849789</v>
      </c>
      <c r="AS29" s="25">
        <f t="shared" si="38"/>
        <v>0.46351689437138699</v>
      </c>
      <c r="AT29" s="24">
        <f t="shared" si="38"/>
        <v>0.49454655303188849</v>
      </c>
      <c r="AU29" s="24">
        <f t="shared" si="38"/>
        <v>0.46072996437899016</v>
      </c>
      <c r="AV29" s="24">
        <f t="shared" si="38"/>
        <v>0.38607301636313957</v>
      </c>
      <c r="AW29" s="24">
        <f t="shared" si="38"/>
        <v>0.3692135728919278</v>
      </c>
      <c r="AX29" s="24">
        <f t="shared" si="38"/>
        <v>0.29523710243940843</v>
      </c>
      <c r="AY29" s="25">
        <f t="shared" si="38"/>
        <v>0.29087012806794221</v>
      </c>
      <c r="AZ29" s="26">
        <f t="shared" si="38"/>
        <v>0.37252804869346029</v>
      </c>
      <c r="BA29" s="24">
        <f t="shared" si="38"/>
        <v>0.5618558642592042</v>
      </c>
      <c r="BB29" s="24">
        <f t="shared" si="38"/>
        <v>0.59467927467149184</v>
      </c>
      <c r="BC29" s="24">
        <f t="shared" si="38"/>
        <v>0.50296331695703445</v>
      </c>
      <c r="BD29" s="24">
        <f t="shared" si="38"/>
        <v>0.34011857095319942</v>
      </c>
      <c r="BE29" s="24">
        <f t="shared" si="38"/>
        <v>0.41208272289645087</v>
      </c>
      <c r="BF29" s="24">
        <f t="shared" si="38"/>
        <v>0.50275176000856914</v>
      </c>
      <c r="BG29" s="24">
        <f t="shared" si="39"/>
        <v>0.47297894005291352</v>
      </c>
      <c r="BH29" s="24">
        <f t="shared" si="39"/>
        <v>0.45198532145625159</v>
      </c>
      <c r="BI29" s="24">
        <f t="shared" si="39"/>
        <v>0.38994714687469068</v>
      </c>
      <c r="BJ29" s="24">
        <f t="shared" si="39"/>
        <v>0.37654759283317385</v>
      </c>
      <c r="BK29" s="24">
        <f t="shared" si="39"/>
        <v>0.40241044545156274</v>
      </c>
      <c r="BL29" s="24">
        <f t="shared" si="39"/>
        <v>0.37506446876686222</v>
      </c>
      <c r="BM29" s="24">
        <f t="shared" si="39"/>
        <v>0.48637554359137802</v>
      </c>
      <c r="BN29" s="24">
        <f t="shared" si="39"/>
        <v>0.39545090477041434</v>
      </c>
      <c r="BO29" s="24">
        <f t="shared" si="39"/>
        <v>0.33072574506025137</v>
      </c>
      <c r="BP29" s="24">
        <f t="shared" si="39"/>
        <v>0.30368166454496787</v>
      </c>
      <c r="BQ29" s="24">
        <f t="shared" si="39"/>
        <v>0.25942110587282713</v>
      </c>
      <c r="BR29" s="24">
        <f t="shared" si="39"/>
        <v>0.2722259824379073</v>
      </c>
      <c r="BS29" s="24">
        <f t="shared" si="39"/>
        <v>0.28936548550028862</v>
      </c>
      <c r="BT29" s="24">
        <f t="shared" si="39"/>
        <v>0.35699191833303795</v>
      </c>
      <c r="BU29" s="24">
        <f t="shared" si="39"/>
        <v>0.35593350829830284</v>
      </c>
      <c r="BV29" s="27">
        <f t="shared" si="39"/>
        <v>0.46244519544704737</v>
      </c>
      <c r="BW29" s="77"/>
      <c r="BX29" s="52"/>
      <c r="BY29" s="52"/>
      <c r="CA29" s="78"/>
      <c r="CB29" s="78"/>
      <c r="CC29" s="78"/>
      <c r="CD29" s="78"/>
      <c r="CE29" s="76"/>
    </row>
    <row r="30" spans="1:83" s="22" customFormat="1">
      <c r="A30" s="29" t="s">
        <v>29</v>
      </c>
      <c r="B30" s="59">
        <f>'[3]By company'!R1616</f>
        <v>1029.9537040109926</v>
      </c>
      <c r="C30" s="59">
        <f>'[3]Conso THB'!FK155</f>
        <v>2348.9230914011919</v>
      </c>
      <c r="D30" s="59">
        <f>'[3]Conso THB'!DX155</f>
        <v>2179.044686715727</v>
      </c>
      <c r="E30" s="59">
        <f>'[3]Conso THB'!CN155</f>
        <v>2966.5675983240717</v>
      </c>
      <c r="F30" s="59">
        <f>'[3]Conso THB'!AX155</f>
        <v>4020.5711676422929</v>
      </c>
      <c r="G30" s="59">
        <f>'[3]Conso THB'!H155</f>
        <v>6691.1599616844023</v>
      </c>
      <c r="H30" s="59">
        <f>'[3]Conso THB'!G155</f>
        <v>7246.2485491640718</v>
      </c>
      <c r="I30" s="59">
        <f>'[4]Conso THB'!$G$155</f>
        <v>7064.249628545298</v>
      </c>
      <c r="J30" s="74">
        <f>'[5]Conso THB'!$K$155</f>
        <v>7023.5936412812916</v>
      </c>
      <c r="K30" s="75">
        <f>'[5]Conso THB'!$J$155</f>
        <v>7012.3762553391716</v>
      </c>
      <c r="L30" s="59">
        <f>'[3]Conso THB'!DN155</f>
        <v>263.23020912627891</v>
      </c>
      <c r="M30" s="59">
        <f>'[3]Conso THB'!DB155</f>
        <v>1096.3776563537499</v>
      </c>
      <c r="N30" s="59">
        <f>'[3]Conso THB'!CS155</f>
        <v>502.86578024296409</v>
      </c>
      <c r="O30" s="59">
        <f>'[3]Conso THB'!CJ155</f>
        <v>1104.0939526010789</v>
      </c>
      <c r="P30" s="59">
        <f>'[3]Conso THB'!CA155</f>
        <v>1009.9567654422929</v>
      </c>
      <c r="Q30" s="59">
        <f>'[3]Conso THB'!BO155</f>
        <v>1028.0429143615295</v>
      </c>
      <c r="R30" s="59">
        <f>'[3]Conso THB'!BC155</f>
        <v>754.29880628004139</v>
      </c>
      <c r="S30" s="59">
        <f>'[3]Conso THB'!AT155</f>
        <v>1228.2726815584292</v>
      </c>
      <c r="T30" s="59">
        <f>'[3]Conso THB'!AK155</f>
        <v>1544.7883609757546</v>
      </c>
      <c r="U30" s="59">
        <f>'[3]Conso THB'!Y155</f>
        <v>1600.2680111095001</v>
      </c>
      <c r="V30" s="59">
        <f>'[3]Conso THB'!M155</f>
        <v>1712.2688353400549</v>
      </c>
      <c r="W30" s="59">
        <f>'[3]Conso THB'!D155</f>
        <v>1833.8347542590927</v>
      </c>
      <c r="X30" s="59">
        <f>'[3]Conso THB'!X155</f>
        <v>1915.328934310664</v>
      </c>
      <c r="Y30" s="59">
        <f>'[3]Conso THB'!L155</f>
        <v>1933.8085853078887</v>
      </c>
      <c r="Z30" s="59">
        <f>'[3]Conso THB'!C155</f>
        <v>1818.2750125486846</v>
      </c>
      <c r="AA30" s="59">
        <f>'[3]Conso THB'!B155</f>
        <v>1578.8360169968346</v>
      </c>
      <c r="AB30" s="59">
        <f>'[14]Conso THB'!B155</f>
        <v>1600.273589697146</v>
      </c>
      <c r="AC30" s="59">
        <f>'[6]Conso THB'!$B$155</f>
        <v>2026.209022038626</v>
      </c>
      <c r="AD30" s="59">
        <f>'[7]Conso THB'!$B$155</f>
        <v>1683.2164625868268</v>
      </c>
      <c r="AE30" s="59">
        <f t="shared" si="28"/>
        <v>1754.5505542226988</v>
      </c>
      <c r="AF30" s="59">
        <f>'[8]Conso THB'!$B$155</f>
        <v>1737.3032496053047</v>
      </c>
      <c r="AG30" s="20">
        <f>'[5]Conso THB'!$B$155</f>
        <v>1837.3059889243405</v>
      </c>
      <c r="AH30" s="59">
        <f t="shared" si="29"/>
        <v>3849.1375196185527</v>
      </c>
      <c r="AI30" s="59">
        <f t="shared" si="30"/>
        <v>3397.1110295455192</v>
      </c>
      <c r="AJ30" s="59">
        <f t="shared" si="31"/>
        <v>3626.482611735772</v>
      </c>
      <c r="AK30" s="59">
        <f t="shared" si="32"/>
        <v>3437.7670168095256</v>
      </c>
      <c r="AL30" s="59">
        <f t="shared" si="33"/>
        <v>3574.6092385296452</v>
      </c>
      <c r="AM30" s="28">
        <f t="shared" si="34"/>
        <v>0</v>
      </c>
      <c r="AN30" s="28">
        <f t="shared" si="35"/>
        <v>0</v>
      </c>
      <c r="AO30" s="28">
        <f t="shared" si="36"/>
        <v>0</v>
      </c>
      <c r="AP30" s="28">
        <f t="shared" si="37"/>
        <v>0</v>
      </c>
      <c r="AQ30" s="24">
        <f t="shared" si="38"/>
        <v>8.1749545989513589E-2</v>
      </c>
      <c r="AR30" s="24">
        <f t="shared" si="38"/>
        <v>0.13904205407105064</v>
      </c>
      <c r="AS30" s="25">
        <f t="shared" si="38"/>
        <v>0.15194471005076629</v>
      </c>
      <c r="AT30" s="24">
        <f t="shared" si="38"/>
        <v>0.20203779479526532</v>
      </c>
      <c r="AU30" s="24">
        <f t="shared" si="38"/>
        <v>0.21781943478653587</v>
      </c>
      <c r="AV30" s="24">
        <f t="shared" si="38"/>
        <v>0.30473153930283664</v>
      </c>
      <c r="AW30" s="24">
        <f t="shared" si="38"/>
        <v>0.26479338111016781</v>
      </c>
      <c r="AX30" s="24">
        <f t="shared" si="38"/>
        <v>0.20729983005174243</v>
      </c>
      <c r="AY30" s="25">
        <f t="shared" si="38"/>
        <v>0.22891427329978797</v>
      </c>
      <c r="AZ30" s="26">
        <f t="shared" si="38"/>
        <v>0.17148743740630032</v>
      </c>
      <c r="BA30" s="24">
        <f t="shared" si="38"/>
        <v>9.6459162627356626E-2</v>
      </c>
      <c r="BB30" s="24">
        <f t="shared" si="38"/>
        <v>0.27589471990114478</v>
      </c>
      <c r="BC30" s="24">
        <f t="shared" si="38"/>
        <v>0.12582868529007113</v>
      </c>
      <c r="BD30" s="24">
        <f t="shared" si="38"/>
        <v>0.27713401391910769</v>
      </c>
      <c r="BE30" s="24">
        <f t="shared" si="38"/>
        <v>0.22125293076167313</v>
      </c>
      <c r="BF30" s="24">
        <f t="shared" si="38"/>
        <v>0.20694581729506215</v>
      </c>
      <c r="BG30" s="24">
        <f t="shared" si="39"/>
        <v>0.17332454296189795</v>
      </c>
      <c r="BH30" s="24">
        <f t="shared" si="39"/>
        <v>0.26853806161011023</v>
      </c>
      <c r="BI30" s="24">
        <f t="shared" si="39"/>
        <v>0.32446971363272203</v>
      </c>
      <c r="BJ30" s="24">
        <f t="shared" si="39"/>
        <v>0.25760366252882266</v>
      </c>
      <c r="BK30" s="24">
        <f t="shared" si="39"/>
        <v>0.289657976838329</v>
      </c>
      <c r="BL30" s="24">
        <f t="shared" si="39"/>
        <v>0.36148109079613899</v>
      </c>
      <c r="BM30" s="24">
        <f t="shared" si="39"/>
        <v>0.39868662108259845</v>
      </c>
      <c r="BN30" s="24">
        <f t="shared" si="39"/>
        <v>0.2495396503034753</v>
      </c>
      <c r="BO30" s="24">
        <f t="shared" si="39"/>
        <v>0.2404816549461837</v>
      </c>
      <c r="BP30" s="24">
        <f t="shared" si="39"/>
        <v>0.21773749145149007</v>
      </c>
      <c r="BQ30" s="24">
        <f t="shared" si="39"/>
        <v>0.20832989150506451</v>
      </c>
      <c r="BR30" s="24">
        <f t="shared" si="39"/>
        <v>0.24743994671239475</v>
      </c>
      <c r="BS30" s="24">
        <f t="shared" si="39"/>
        <v>0.17225026880556868</v>
      </c>
      <c r="BT30" s="24">
        <f t="shared" si="39"/>
        <v>0.20799858864862344</v>
      </c>
      <c r="BU30" s="24">
        <f t="shared" si="39"/>
        <v>0.16883742429555215</v>
      </c>
      <c r="BV30" s="27">
        <f t="shared" si="39"/>
        <v>0.14823717706009279</v>
      </c>
      <c r="BW30" s="77"/>
      <c r="BX30" s="52"/>
      <c r="BY30" s="52"/>
      <c r="CA30" s="78"/>
      <c r="CB30" s="78"/>
      <c r="CC30" s="78"/>
      <c r="CD30" s="78"/>
      <c r="CE30" s="76"/>
    </row>
    <row r="31" spans="1:83" s="22" customFormat="1">
      <c r="A31" s="29" t="s">
        <v>30</v>
      </c>
      <c r="B31" s="59">
        <f>'[3]By company'!$R$1606*'[3]By company'!$R$2</f>
        <v>1309.7610937118529</v>
      </c>
      <c r="C31" s="59">
        <f>'[3]Conso THB'!FK156-C32</f>
        <v>1464.308535094553</v>
      </c>
      <c r="D31" s="59">
        <f>'[3]Conso THB'!DX156-D32</f>
        <v>5307.4914956084986</v>
      </c>
      <c r="E31" s="59">
        <f>'[3]Conso THB'!CN156-E32</f>
        <v>3710.8873450074161</v>
      </c>
      <c r="F31" s="59">
        <f>'[3]Conso THB'!AX156-F32</f>
        <v>5519.6383438565026</v>
      </c>
      <c r="G31" s="59">
        <f>'[3]Conso THB'!H156-G32</f>
        <v>5897.256497634804</v>
      </c>
      <c r="H31" s="59">
        <f>'[3]Conso THB'!G156-H32</f>
        <v>8083.9019903877988</v>
      </c>
      <c r="I31" s="59">
        <f>'[4]Conso THB'!$G$156-I32</f>
        <v>16411.244731657411</v>
      </c>
      <c r="J31" s="74">
        <f>'[5]Conso THB'!$K$156-J32</f>
        <v>13123.427770906874</v>
      </c>
      <c r="K31" s="75">
        <f>'[5]Conso THB'!$J$156-K32</f>
        <v>17581.959886162356</v>
      </c>
      <c r="L31" s="59">
        <f>'[3]Conso THB'!DN156-L32</f>
        <v>750.0064979772892</v>
      </c>
      <c r="M31" s="59">
        <f>'[3]Conso THB'!DB156-M32</f>
        <v>344.76820475115358</v>
      </c>
      <c r="N31" s="59">
        <f>'[3]Conso THB'!CS156-N32</f>
        <v>1212.0005188203725</v>
      </c>
      <c r="O31" s="59">
        <f>'[3]Conso THB'!CJ156-O32</f>
        <v>1404.1121234586008</v>
      </c>
      <c r="P31" s="59">
        <f>'[3]Conso THB'!CA156-P32</f>
        <v>1581.9885040469103</v>
      </c>
      <c r="Q31" s="59">
        <f>'[3]Conso THB'!BO156-Q32</f>
        <v>1415.2484529497731</v>
      </c>
      <c r="R31" s="59">
        <f>'[3]Conso THB'!BC156-R32</f>
        <v>1352.3185864290897</v>
      </c>
      <c r="S31" s="59">
        <f>'[3]Conso THB'!AT156-S32</f>
        <v>1170.0828004307295</v>
      </c>
      <c r="T31" s="59">
        <f>'[3]Conso THB'!AK156-T32</f>
        <v>1421.5333877219593</v>
      </c>
      <c r="U31" s="59">
        <f>'[3]Conso THB'!Y156-U32</f>
        <v>1888.5670333762503</v>
      </c>
      <c r="V31" s="59">
        <f>'[3]Conso THB'!M156-V32</f>
        <v>1465.3888789422228</v>
      </c>
      <c r="W31" s="59">
        <f>'[3]Conso THB'!D156-W32</f>
        <v>1121.7671975943713</v>
      </c>
      <c r="X31" s="59">
        <f>'[3]Conso THB'!X156-X32</f>
        <v>243.44483312346654</v>
      </c>
      <c r="Y31" s="59">
        <f>'[3]Conso THB'!L156-Y32</f>
        <v>2378.5872018148866</v>
      </c>
      <c r="Z31" s="59">
        <f>'[3]Conso THB'!C156-Z32</f>
        <v>2529.08877550447</v>
      </c>
      <c r="AA31" s="59">
        <f>'[3]Conso THB'!B156-AA32</f>
        <v>2932.781179944976</v>
      </c>
      <c r="AB31" s="59">
        <f>'[14]Conso THB'!B156-AB32</f>
        <v>3895.9817782669493</v>
      </c>
      <c r="AC31" s="59">
        <f>'[6]Conso THB'!$B$156-AC32</f>
        <v>3765.575851090477</v>
      </c>
      <c r="AD31" s="59">
        <f>'[7]Conso THB'!$B$156-AD32</f>
        <v>5020.0230469340413</v>
      </c>
      <c r="AE31" s="59">
        <f t="shared" si="28"/>
        <v>3729.6640553659427</v>
      </c>
      <c r="AF31" s="59">
        <f>'[8]Conso THB'!$B$156-AF32</f>
        <v>4671.6772816145985</v>
      </c>
      <c r="AG31" s="20">
        <f>'[5]Conso THB'!$B$156-AG32</f>
        <v>4160.5955022477747</v>
      </c>
      <c r="AH31" s="59">
        <f t="shared" si="29"/>
        <v>2622.0320349383533</v>
      </c>
      <c r="AI31" s="59">
        <f t="shared" si="30"/>
        <v>5461.869955449446</v>
      </c>
      <c r="AJ31" s="59">
        <f t="shared" si="31"/>
        <v>7661.5576293574268</v>
      </c>
      <c r="AK31" s="59">
        <f t="shared" si="32"/>
        <v>8749.687102299984</v>
      </c>
      <c r="AL31" s="59">
        <f t="shared" si="33"/>
        <v>8832.2727838623723</v>
      </c>
      <c r="AM31" s="28">
        <f t="shared" si="34"/>
        <v>0</v>
      </c>
      <c r="AN31" s="28">
        <f t="shared" si="35"/>
        <v>0</v>
      </c>
      <c r="AO31" s="28">
        <f t="shared" si="36"/>
        <v>0</v>
      </c>
      <c r="AP31" s="28">
        <f t="shared" si="37"/>
        <v>0</v>
      </c>
      <c r="AQ31" s="24">
        <f t="shared" si="38"/>
        <v>0.10395843458661901</v>
      </c>
      <c r="AR31" s="24">
        <f t="shared" si="38"/>
        <v>8.6678217460012696E-2</v>
      </c>
      <c r="AS31" s="25">
        <f t="shared" si="38"/>
        <v>0.37009119698808091</v>
      </c>
      <c r="AT31" s="24">
        <f t="shared" si="38"/>
        <v>0.25272961800786603</v>
      </c>
      <c r="AU31" s="24">
        <f t="shared" si="38"/>
        <v>0.29903326023947668</v>
      </c>
      <c r="AV31" s="24">
        <f t="shared" si="38"/>
        <v>0.2685752635534841</v>
      </c>
      <c r="AW31" s="24">
        <f t="shared" si="38"/>
        <v>0.29540302489968223</v>
      </c>
      <c r="AX31" s="24">
        <f t="shared" si="38"/>
        <v>0.48158664015256492</v>
      </c>
      <c r="AY31" s="25">
        <f t="shared" si="38"/>
        <v>0.4277212043878108</v>
      </c>
      <c r="AZ31" s="26">
        <f t="shared" si="38"/>
        <v>0.42996626759191453</v>
      </c>
      <c r="BA31" s="24">
        <f t="shared" si="38"/>
        <v>0.2748354719623371</v>
      </c>
      <c r="BB31" s="24">
        <f t="shared" si="38"/>
        <v>8.675817746686125E-2</v>
      </c>
      <c r="BC31" s="24">
        <f t="shared" si="38"/>
        <v>0.30327064963610711</v>
      </c>
      <c r="BD31" s="24">
        <f t="shared" si="38"/>
        <v>0.35244032253762342</v>
      </c>
      <c r="BE31" s="24">
        <f t="shared" si="38"/>
        <v>0.34656888782597439</v>
      </c>
      <c r="BF31" s="24">
        <f t="shared" si="38"/>
        <v>0.28489058548023488</v>
      </c>
      <c r="BG31" s="24">
        <f t="shared" si="39"/>
        <v>0.31073892598032576</v>
      </c>
      <c r="BH31" s="24">
        <f t="shared" si="39"/>
        <v>0.25581596975056586</v>
      </c>
      <c r="BI31" s="24">
        <f t="shared" si="39"/>
        <v>0.29858105024959897</v>
      </c>
      <c r="BJ31" s="24">
        <f t="shared" si="39"/>
        <v>0.30401269121889979</v>
      </c>
      <c r="BK31" s="24">
        <f t="shared" si="39"/>
        <v>0.24789423786451947</v>
      </c>
      <c r="BL31" s="24">
        <f t="shared" si="39"/>
        <v>0.22112004871974997</v>
      </c>
      <c r="BM31" s="24">
        <f t="shared" si="39"/>
        <v>5.0674427874679198E-2</v>
      </c>
      <c r="BN31" s="24">
        <f t="shared" si="39"/>
        <v>0.30693411078362087</v>
      </c>
      <c r="BO31" s="24">
        <f t="shared" si="39"/>
        <v>0.33449255477949741</v>
      </c>
      <c r="BP31" s="24">
        <f t="shared" si="39"/>
        <v>0.4044602544043942</v>
      </c>
      <c r="BQ31" s="24">
        <f t="shared" si="39"/>
        <v>0.5071941862926499</v>
      </c>
      <c r="BR31" s="24">
        <f t="shared" si="39"/>
        <v>0.45985082378018644</v>
      </c>
      <c r="BS31" s="24">
        <f t="shared" si="39"/>
        <v>0.51371902453688956</v>
      </c>
      <c r="BT31" s="24">
        <f t="shared" si="39"/>
        <v>0.44214448981397225</v>
      </c>
      <c r="BU31" s="24">
        <f t="shared" si="39"/>
        <v>0.45401052438430162</v>
      </c>
      <c r="BV31" s="27">
        <f t="shared" si="39"/>
        <v>0.33568438564945358</v>
      </c>
      <c r="BW31" s="77"/>
      <c r="BX31" s="52"/>
      <c r="BY31" s="52"/>
      <c r="CA31" s="78"/>
      <c r="CB31" s="78"/>
      <c r="CC31" s="78"/>
      <c r="CD31" s="78"/>
      <c r="CE31" s="76"/>
    </row>
    <row r="32" spans="1:83" s="22" customFormat="1">
      <c r="A32" s="29" t="s">
        <v>31</v>
      </c>
      <c r="B32" s="59">
        <f>'[3]By company'!$R$1591*'[3]By company'!$R$2</f>
        <v>6121.3915803549553</v>
      </c>
      <c r="C32" s="59">
        <f>'[3]By company'!S1591*'[3]By company'!S2</f>
        <v>4509.6554366509426</v>
      </c>
      <c r="D32" s="59">
        <f>'[3]By company'!$X$1591*'[3]By company'!$X$2</f>
        <v>74.912810776006154</v>
      </c>
      <c r="E32" s="59">
        <f>'[3]By company'!$AC$1591*'[3]By company'!$AC$2</f>
        <v>779.91919032555438</v>
      </c>
      <c r="F32" s="59">
        <f>'[1]Segments Analysis in USD'!F32*'[3]By company'!$AH$2</f>
        <v>611.50281641547292</v>
      </c>
      <c r="G32" s="59">
        <f>'[1]Segments Analysis in USD'!G32*'[3]By company'!$AM$2</f>
        <v>843.63878243133809</v>
      </c>
      <c r="H32" s="59">
        <f>'[1]Segments Analysis in USD'!H32*'[3]By company'!$AR$2</f>
        <v>1479.5249511633126</v>
      </c>
      <c r="I32" s="59">
        <f>'[1]Segments Analysis in USD'!I32*'[4]By company'!$AW$2</f>
        <v>599.32579229808925</v>
      </c>
      <c r="J32" s="74">
        <f>'[5]EBITDA table (VJ)'!$H$20</f>
        <v>1184.2933047052547</v>
      </c>
      <c r="K32" s="75">
        <f>'[5]EBITDA table (VJ)'!$G$20</f>
        <v>892.96307232800291</v>
      </c>
      <c r="L32" s="59">
        <f>'[1]Segments Analysis in USD'!L32*'[3]By company'!$Y$2</f>
        <v>238.93266357638089</v>
      </c>
      <c r="M32" s="59">
        <f>('[1]Segments Analysis in USD'!L32+'[1]Segments Analysis in USD'!M32)*'[3]By company'!$Z$2-L32</f>
        <v>107.31625494343541</v>
      </c>
      <c r="N32" s="59">
        <f>('[1]Segments Analysis in USD'!L32+'[1]Segments Analysis in USD'!M32+'[1]Segments Analysis in USD'!N32)*'[3]By company'!$AA$2-L32-M32</f>
        <v>324.72345221066854</v>
      </c>
      <c r="O32" s="59">
        <f>E32-L32-M32-N32</f>
        <v>108.94681959506948</v>
      </c>
      <c r="P32" s="59">
        <f>'[1]Segments Analysis in USD'!P32*'[3]By company'!$AD$2</f>
        <v>133.18486875236837</v>
      </c>
      <c r="Q32" s="59">
        <f>('[1]Segments Analysis in USD'!P32+'[1]Segments Analysis in USD'!Q32)*'[3]By company'!$AE$2-P32</f>
        <v>86.21615689357867</v>
      </c>
      <c r="R32" s="59">
        <f>('[1]Segments Analysis in USD'!P32+'[1]Segments Analysis in USD'!Q32+'[1]Segments Analysis in USD'!R32)*'[3]By company'!$AF$2-P32-Q32</f>
        <v>205.64024001401668</v>
      </c>
      <c r="S32" s="59">
        <f>F32-P32-Q32-R32</f>
        <v>186.46155075550917</v>
      </c>
      <c r="T32" s="59">
        <f>'[1]Segments Analysis in USD'!T32*'[3]By company'!$AI$2</f>
        <v>132.66740733112448</v>
      </c>
      <c r="U32" s="59">
        <f>('[1]Segments Analysis in USD'!T32+'[1]Segments Analysis in USD'!U32)*'[3]By company'!$AJ$2-T32</f>
        <v>261.36321464742036</v>
      </c>
      <c r="V32" s="59">
        <f>('[1]Segments Analysis in USD'!T32+'[1]Segments Analysis in USD'!U32+'[1]Segments Analysis in USD'!V32)*'[3]By company'!$AK$2-T32-U32</f>
        <v>222.36707371890844</v>
      </c>
      <c r="W32" s="59">
        <f>G32-T32-U32-V32</f>
        <v>227.24108673388486</v>
      </c>
      <c r="X32" s="59">
        <f>'[1]Segments Analysis in USD'!X32*'[3]By company'!$AN$2</f>
        <v>280.77519959222138</v>
      </c>
      <c r="Y32" s="59">
        <f>('[1]Segments Analysis in USD'!X32+'[1]Segments Analysis in USD'!Y32)*'[3]By company'!$AO$2-X32</f>
        <v>379.12892322736229</v>
      </c>
      <c r="Z32" s="59">
        <f>('[1]Segments Analysis in USD'!X32+'[1]Segments Analysis in USD'!Y32+'[1]Segments Analysis in USD'!Z32)*'[3]By company'!$AP$2-X32-Y32</f>
        <v>533.97750270110294</v>
      </c>
      <c r="AA32" s="59">
        <f>H32-X32-Y32-Z32</f>
        <v>285.64332564262588</v>
      </c>
      <c r="AB32" s="59">
        <f>'[1]Segments Analysis in USD'!AB32*'[14]By company'!$AS$2</f>
        <v>209.53283152341763</v>
      </c>
      <c r="AC32" s="59">
        <f>'[6]EBITDA table (VJ)'!$B$20</f>
        <v>155.13983093810825</v>
      </c>
      <c r="AD32" s="59">
        <f>'[7]EBITDA table (VJ)'!$B$20</f>
        <v>157.98199196106111</v>
      </c>
      <c r="AE32" s="59">
        <f t="shared" si="28"/>
        <v>76.671137875502296</v>
      </c>
      <c r="AF32" s="59">
        <f>'[8]EBITDA table (VJ)'!$B$20</f>
        <v>84.506453846553143</v>
      </c>
      <c r="AG32" s="20">
        <f>'[5]EBITDA table (VJ)'!$B$20</f>
        <v>573.8034886448861</v>
      </c>
      <c r="AH32" s="59">
        <f t="shared" si="29"/>
        <v>659.90412281958368</v>
      </c>
      <c r="AI32" s="59">
        <f t="shared" si="30"/>
        <v>819.62082834372882</v>
      </c>
      <c r="AJ32" s="59">
        <f t="shared" si="31"/>
        <v>364.67266246152587</v>
      </c>
      <c r="AK32" s="59">
        <f t="shared" si="32"/>
        <v>234.65312983656341</v>
      </c>
      <c r="AL32" s="59">
        <f t="shared" si="33"/>
        <v>658.30994249143919</v>
      </c>
      <c r="AM32" s="28">
        <f t="shared" si="34"/>
        <v>0</v>
      </c>
      <c r="AN32" s="28">
        <f t="shared" si="35"/>
        <v>0</v>
      </c>
      <c r="AO32" s="28">
        <f t="shared" si="36"/>
        <v>0</v>
      </c>
      <c r="AP32" s="28">
        <f t="shared" si="37"/>
        <v>0</v>
      </c>
      <c r="AQ32" s="24">
        <f t="shared" si="38"/>
        <v>0.4858674526527143</v>
      </c>
      <c r="AR32" s="24">
        <f t="shared" si="38"/>
        <v>0.26694435307823877</v>
      </c>
      <c r="AS32" s="25">
        <f t="shared" si="38"/>
        <v>5.2236676842107935E-3</v>
      </c>
      <c r="AT32" s="24">
        <f t="shared" si="38"/>
        <v>5.3116319823928157E-2</v>
      </c>
      <c r="AU32" s="24">
        <f t="shared" si="38"/>
        <v>3.3128924296619636E-2</v>
      </c>
      <c r="AV32" s="24">
        <f t="shared" si="38"/>
        <v>3.842134192845624E-2</v>
      </c>
      <c r="AW32" s="24">
        <f t="shared" si="38"/>
        <v>5.4064998129353975E-2</v>
      </c>
      <c r="AX32" s="24">
        <f t="shared" si="38"/>
        <v>1.7587166567131048E-2</v>
      </c>
      <c r="AY32" s="25">
        <f t="shared" si="38"/>
        <v>3.8598708163724516E-2</v>
      </c>
      <c r="AZ32" s="26">
        <f t="shared" si="38"/>
        <v>2.1837383419834679E-2</v>
      </c>
      <c r="BA32" s="24">
        <f t="shared" si="38"/>
        <v>8.7555469903703956E-2</v>
      </c>
      <c r="BB32" s="24">
        <f t="shared" si="38"/>
        <v>2.7005282282864987E-2</v>
      </c>
      <c r="BC32" s="24">
        <f t="shared" si="38"/>
        <v>8.1253341706369483E-2</v>
      </c>
      <c r="BD32" s="24">
        <f t="shared" si="38"/>
        <v>2.7346286379861657E-2</v>
      </c>
      <c r="BE32" s="24">
        <f t="shared" si="38"/>
        <v>2.9177033664075203E-2</v>
      </c>
      <c r="BF32" s="24">
        <f t="shared" si="38"/>
        <v>1.7355377682323547E-2</v>
      </c>
      <c r="BG32" s="24">
        <f t="shared" si="39"/>
        <v>4.7252495056676232E-2</v>
      </c>
      <c r="BH32" s="24">
        <f t="shared" si="39"/>
        <v>4.0766211083656405E-2</v>
      </c>
      <c r="BI32" s="24">
        <f t="shared" si="39"/>
        <v>2.7865665454609976E-2</v>
      </c>
      <c r="BJ32" s="24">
        <f t="shared" si="39"/>
        <v>4.2073028315302186E-2</v>
      </c>
      <c r="BK32" s="24">
        <f t="shared" si="39"/>
        <v>3.761698826696612E-2</v>
      </c>
      <c r="BL32" s="24">
        <f t="shared" si="39"/>
        <v>4.4793215809377736E-2</v>
      </c>
      <c r="BM32" s="24">
        <f t="shared" si="39"/>
        <v>5.8444956165977377E-2</v>
      </c>
      <c r="BN32" s="24">
        <f t="shared" si="39"/>
        <v>4.8922990434974355E-2</v>
      </c>
      <c r="BO32" s="24">
        <f t="shared" si="39"/>
        <v>7.0622866545141647E-2</v>
      </c>
      <c r="BP32" s="24">
        <f t="shared" si="39"/>
        <v>3.9393110180999336E-2</v>
      </c>
      <c r="BQ32" s="24">
        <f t="shared" si="39"/>
        <v>2.7277805707137705E-2</v>
      </c>
      <c r="BR32" s="24">
        <f t="shared" si="39"/>
        <v>1.8945622629629986E-2</v>
      </c>
      <c r="BS32" s="24">
        <f t="shared" si="39"/>
        <v>1.6166928726392638E-2</v>
      </c>
      <c r="BT32" s="24">
        <f t="shared" si="39"/>
        <v>9.0892157138518885E-3</v>
      </c>
      <c r="BU32" s="24">
        <f t="shared" si="39"/>
        <v>8.2126433638137035E-3</v>
      </c>
      <c r="BV32" s="27">
        <f t="shared" si="39"/>
        <v>4.6295505406668339E-2</v>
      </c>
      <c r="BW32" s="77"/>
      <c r="BX32" s="52"/>
      <c r="BY32" s="52"/>
      <c r="CA32" s="78"/>
      <c r="CB32" s="78"/>
      <c r="CC32" s="78"/>
      <c r="CD32" s="78"/>
      <c r="CE32" s="76"/>
    </row>
    <row r="33" spans="1:83" s="84" customFormat="1">
      <c r="A33" s="29" t="s">
        <v>36</v>
      </c>
      <c r="B33" s="79">
        <f>'[3]By company'!$R$1624</f>
        <v>-28.000883280757108</v>
      </c>
      <c r="C33" s="59">
        <f t="shared" ref="C33:H33" si="40">C28-SUM(C29:C32)</f>
        <v>-223.52282877999824</v>
      </c>
      <c r="D33" s="79">
        <f t="shared" si="40"/>
        <v>132.27499664708921</v>
      </c>
      <c r="E33" s="79">
        <f t="shared" si="40"/>
        <v>-35.684445565309943</v>
      </c>
      <c r="F33" s="79">
        <f t="shared" si="40"/>
        <v>-197.71736453515041</v>
      </c>
      <c r="G33" s="79">
        <f t="shared" si="40"/>
        <v>48.281128113343584</v>
      </c>
      <c r="H33" s="79">
        <f t="shared" si="40"/>
        <v>452.21834175395634</v>
      </c>
      <c r="I33" s="79">
        <f>I28-SUM(I29:I32)</f>
        <v>-58.297630209082854</v>
      </c>
      <c r="J33" s="80">
        <f>J28-SUM(J29:J32)</f>
        <v>426.35022705671508</v>
      </c>
      <c r="K33" s="81">
        <f>K28-SUM(K29:K32)</f>
        <v>170.96169894133345</v>
      </c>
      <c r="L33" s="59">
        <f>L28-SUM(L29:L32)</f>
        <v>-56.505119228183958</v>
      </c>
      <c r="M33" s="59">
        <f t="shared" ref="M33:R33" si="41">M28-SUM(M29:M32)</f>
        <v>62.241369203202794</v>
      </c>
      <c r="N33" s="59">
        <f t="shared" si="41"/>
        <v>-53.216462452095129</v>
      </c>
      <c r="O33" s="59">
        <f t="shared" si="41"/>
        <v>11.795766911774081</v>
      </c>
      <c r="P33" s="59">
        <f t="shared" si="41"/>
        <v>-41.454810249045295</v>
      </c>
      <c r="Q33" s="59">
        <f t="shared" si="41"/>
        <v>-59.331820807714394</v>
      </c>
      <c r="R33" s="59">
        <f t="shared" si="41"/>
        <v>-18.691184433600029</v>
      </c>
      <c r="S33" s="59">
        <f>S28-SUM(S29:S32)</f>
        <v>-78.239549044798878</v>
      </c>
      <c r="T33" s="59">
        <f t="shared" ref="T33:Y33" si="42">T28-SUM(T29:T32)</f>
        <v>-194.54998191607046</v>
      </c>
      <c r="U33" s="59">
        <f>U28-SUM(U29:U32)</f>
        <v>122.77052494480358</v>
      </c>
      <c r="V33" s="59">
        <f t="shared" si="42"/>
        <v>132.53447981813952</v>
      </c>
      <c r="W33" s="59">
        <f t="shared" si="42"/>
        <v>-12.473894733538145</v>
      </c>
      <c r="X33" s="59">
        <f t="shared" si="42"/>
        <v>27.952400483063684</v>
      </c>
      <c r="Y33" s="59">
        <f t="shared" si="42"/>
        <v>-6.5689160572428591</v>
      </c>
      <c r="Z33" s="59">
        <f>Z28-SUM(Z29:Z32)</f>
        <v>179.02248032596526</v>
      </c>
      <c r="AA33" s="59">
        <f>AA28-SUM(AA29:AA32)</f>
        <v>251.81237700216843</v>
      </c>
      <c r="AB33" s="59">
        <f>AB28-SUM(AB29:AB32)</f>
        <v>-17.075759822929285</v>
      </c>
      <c r="AC33" s="59">
        <f t="shared" ref="AC33" si="43">AC28-SUM(AC29:AC32)</f>
        <v>12.591129904405534</v>
      </c>
      <c r="AD33" s="59">
        <f>AD28-SUM(AD29:AD32)</f>
        <v>83.044664154618658</v>
      </c>
      <c r="AE33" s="59">
        <f t="shared" si="28"/>
        <v>-136.85766444517776</v>
      </c>
      <c r="AF33" s="59">
        <f>AF28-SUM(AF29:AF32)</f>
        <v>133.82810022250851</v>
      </c>
      <c r="AG33" s="20">
        <f>AG28-SUM(AG29:AG32)</f>
        <v>90.946599009381316</v>
      </c>
      <c r="AH33" s="59">
        <f t="shared" si="29"/>
        <v>21.383484425820825</v>
      </c>
      <c r="AI33" s="59">
        <f t="shared" si="30"/>
        <v>430.83485732813369</v>
      </c>
      <c r="AJ33" s="59">
        <f t="shared" si="31"/>
        <v>-4.4846299185237513</v>
      </c>
      <c r="AK33" s="59">
        <f t="shared" si="32"/>
        <v>-53.813000290559103</v>
      </c>
      <c r="AL33" s="59">
        <f t="shared" si="33"/>
        <v>224.77469923188983</v>
      </c>
      <c r="AM33" s="28">
        <f t="shared" si="34"/>
        <v>-7.73070496506989E-12</v>
      </c>
      <c r="AN33" s="28">
        <f t="shared" si="35"/>
        <v>8.1854523159563541E-12</v>
      </c>
      <c r="AO33" s="28">
        <f t="shared" si="36"/>
        <v>9.0949470177292824E-12</v>
      </c>
      <c r="AP33" s="28">
        <f t="shared" si="37"/>
        <v>1.8189894035458565E-12</v>
      </c>
      <c r="AQ33" s="32">
        <f t="shared" si="38"/>
        <v>-2.2224877551222672E-3</v>
      </c>
      <c r="AR33" s="32">
        <f t="shared" si="38"/>
        <v>-1.3231200867799916E-2</v>
      </c>
      <c r="AS33" s="33">
        <f t="shared" si="38"/>
        <v>9.2235309055550604E-3</v>
      </c>
      <c r="AT33" s="32">
        <f t="shared" si="38"/>
        <v>-2.4302856589480345E-3</v>
      </c>
      <c r="AU33" s="32">
        <f t="shared" si="38"/>
        <v>-1.0711583701622352E-2</v>
      </c>
      <c r="AV33" s="32">
        <f t="shared" si="38"/>
        <v>2.1988388520834171E-3</v>
      </c>
      <c r="AW33" s="32">
        <f t="shared" si="38"/>
        <v>1.6525022968868108E-2</v>
      </c>
      <c r="AX33" s="32">
        <f t="shared" si="38"/>
        <v>-1.7107392108467743E-3</v>
      </c>
      <c r="AY33" s="33">
        <f t="shared" si="38"/>
        <v>1.3895686080734465E-2</v>
      </c>
      <c r="AZ33" s="26">
        <f t="shared" si="38"/>
        <v>4.1808628884900936E-3</v>
      </c>
      <c r="BA33" s="83">
        <f t="shared" si="38"/>
        <v>-2.0705968752601816E-2</v>
      </c>
      <c r="BB33" s="83">
        <f t="shared" si="38"/>
        <v>1.5662545677637151E-2</v>
      </c>
      <c r="BC33" s="83">
        <f t="shared" si="38"/>
        <v>-1.3315993589582209E-2</v>
      </c>
      <c r="BD33" s="83">
        <f t="shared" si="38"/>
        <v>2.9608062102077976E-3</v>
      </c>
      <c r="BE33" s="83">
        <f t="shared" si="38"/>
        <v>-9.0815751481733986E-3</v>
      </c>
      <c r="BF33" s="83">
        <f t="shared" si="38"/>
        <v>-1.1943540466189808E-2</v>
      </c>
      <c r="BG33" s="83">
        <f t="shared" si="39"/>
        <v>-4.29490405181354E-3</v>
      </c>
      <c r="BH33" s="83">
        <f t="shared" si="39"/>
        <v>-1.7105563900584056E-2</v>
      </c>
      <c r="BI33" s="32">
        <f t="shared" si="39"/>
        <v>-4.0863576211621518E-2</v>
      </c>
      <c r="BJ33" s="32">
        <f t="shared" si="39"/>
        <v>1.9763025103801523E-2</v>
      </c>
      <c r="BK33" s="32">
        <f t="shared" si="39"/>
        <v>2.2420351578622578E-2</v>
      </c>
      <c r="BL33" s="32">
        <f t="shared" si="39"/>
        <v>-2.4588240921289239E-3</v>
      </c>
      <c r="BM33" s="32">
        <f t="shared" si="39"/>
        <v>5.8184512853668765E-3</v>
      </c>
      <c r="BN33" s="32">
        <f t="shared" si="39"/>
        <v>-8.4765629248475128E-4</v>
      </c>
      <c r="BO33" s="32">
        <f t="shared" si="39"/>
        <v>2.3677178668925929E-2</v>
      </c>
      <c r="BP33" s="32">
        <f t="shared" si="39"/>
        <v>3.4727479418148445E-2</v>
      </c>
      <c r="BQ33" s="32">
        <f t="shared" si="39"/>
        <v>-2.2229893776792497E-3</v>
      </c>
      <c r="BR33" s="32">
        <f t="shared" si="39"/>
        <v>1.5376244398814809E-3</v>
      </c>
      <c r="BS33" s="32">
        <f t="shared" si="39"/>
        <v>8.4982924308603935E-3</v>
      </c>
      <c r="BT33" s="32">
        <f t="shared" si="39"/>
        <v>-1.6224212509485067E-2</v>
      </c>
      <c r="BU33" s="32">
        <f t="shared" si="39"/>
        <v>1.3005899658029599E-2</v>
      </c>
      <c r="BV33" s="82">
        <f t="shared" si="39"/>
        <v>7.3377364367379124E-3</v>
      </c>
      <c r="BW33" s="77"/>
      <c r="BX33" s="52"/>
      <c r="BY33" s="52"/>
      <c r="CA33" s="78"/>
      <c r="CB33" s="78"/>
      <c r="CC33" s="78"/>
      <c r="CD33" s="78"/>
      <c r="CE33" s="76"/>
    </row>
    <row r="34" spans="1:83" s="28" customFormat="1">
      <c r="A34" s="29"/>
      <c r="B34" s="34"/>
      <c r="C34" s="34"/>
      <c r="D34" s="34"/>
      <c r="E34" s="34"/>
      <c r="F34" s="34"/>
      <c r="G34" s="34"/>
      <c r="H34" s="34"/>
      <c r="I34" s="34"/>
      <c r="J34" s="85">
        <f>J28-SUM(J29:J33)</f>
        <v>0</v>
      </c>
      <c r="K34" s="86">
        <f>K28-SUM(K29:K33)</f>
        <v>0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87">
        <f>AG28-SUM(AG29:AG33)</f>
        <v>0</v>
      </c>
      <c r="AH34" s="34"/>
      <c r="AI34" s="34"/>
      <c r="AJ34" s="34"/>
      <c r="AK34" s="34"/>
      <c r="AL34" s="34">
        <f>AL28-SUM(AL29:AL33)</f>
        <v>0</v>
      </c>
      <c r="AQ34" s="34"/>
      <c r="AR34" s="24"/>
      <c r="AS34" s="25"/>
      <c r="AT34" s="24"/>
      <c r="AU34" s="24"/>
      <c r="AV34" s="24"/>
      <c r="AW34" s="24"/>
      <c r="AX34" s="24"/>
      <c r="AY34" s="25"/>
      <c r="AZ34" s="131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7"/>
      <c r="BX34" s="52"/>
      <c r="BY34" s="52"/>
    </row>
    <row r="35" spans="1:83" s="22" customFormat="1">
      <c r="A35" s="23" t="s">
        <v>37</v>
      </c>
      <c r="B35" s="59">
        <v>96858</v>
      </c>
      <c r="C35" s="59">
        <f>'[3]Conso THB'!FK145</f>
        <v>186096</v>
      </c>
      <c r="D35" s="59">
        <v>210728.984</v>
      </c>
      <c r="E35" s="59">
        <v>229120.448</v>
      </c>
      <c r="F35" s="59">
        <v>243907.21766484791</v>
      </c>
      <c r="G35" s="59">
        <f>'[3]Conso THB'!H145</f>
        <v>234697.94899999999</v>
      </c>
      <c r="H35" s="59">
        <f>'[3]Conso THB'!$G$145</f>
        <v>254619.53899999999</v>
      </c>
      <c r="I35" s="59">
        <f>'[1]Historical Financials in THB'!J12</f>
        <v>286332.272</v>
      </c>
      <c r="J35" s="74">
        <f>'[5]Conso THB'!$K$145</f>
        <v>274036.36339524778</v>
      </c>
      <c r="K35" s="75">
        <f>'[5]Conso THB'!$J$145</f>
        <v>302755.47399999993</v>
      </c>
      <c r="L35" s="59">
        <v>55494</v>
      </c>
      <c r="M35" s="59">
        <v>56807.148000000001</v>
      </c>
      <c r="N35" s="59">
        <v>59181.069999999992</v>
      </c>
      <c r="O35" s="59">
        <v>57638.23000000001</v>
      </c>
      <c r="P35" s="59">
        <v>61646.606</v>
      </c>
      <c r="Q35" s="59">
        <v>64029.859889935993</v>
      </c>
      <c r="R35" s="59">
        <v>63606.215110064019</v>
      </c>
      <c r="S35" s="59">
        <v>54624.536664847896</v>
      </c>
      <c r="T35" s="59">
        <v>53660.3648109368</v>
      </c>
      <c r="U35" s="59">
        <f>'[3]Conso THB'!Y145</f>
        <v>61225.241189063199</v>
      </c>
      <c r="V35" s="59">
        <f>'[3]Conso THB'!M145</f>
        <v>62333.540304536982</v>
      </c>
      <c r="W35" s="59">
        <v>57478.802695463004</v>
      </c>
      <c r="X35" s="59">
        <f>'[12]By company'!$AN$635</f>
        <v>57164.231830578989</v>
      </c>
      <c r="Y35" s="59">
        <f>'[13]By company'!$AO$635</f>
        <v>66730.030342933402</v>
      </c>
      <c r="Z35" s="59">
        <f>'[2]By company'!$AP$635</f>
        <v>65435.834507806205</v>
      </c>
      <c r="AA35" s="59">
        <f>'[3]Conso THB'!$B$145</f>
        <v>65289.440000000002</v>
      </c>
      <c r="AB35" s="59">
        <f>'[14]Conso THB'!$B$145</f>
        <v>71650.278999999995</v>
      </c>
      <c r="AC35" s="59">
        <f>'[6]Conso THB'!$B$145</f>
        <v>71660.810000000012</v>
      </c>
      <c r="AD35" s="59">
        <f>'[7]Conso THB'!$B$145</f>
        <v>72604.546000000002</v>
      </c>
      <c r="AE35" s="59">
        <f t="shared" si="28"/>
        <v>70416.637000000017</v>
      </c>
      <c r="AF35" s="59">
        <f>'[8]Conso THB'!$B$145</f>
        <v>76143.351999999999</v>
      </c>
      <c r="AG35" s="20">
        <f>'[5]Conso THB'!$B$145</f>
        <v>83590.938999999998</v>
      </c>
      <c r="AH35" s="59">
        <f t="shared" ref="AH35:AH40" si="44">X35+Y35</f>
        <v>123894.2621735124</v>
      </c>
      <c r="AI35" s="59">
        <f t="shared" ref="AI35:AI40" si="45">Z35+AA35</f>
        <v>130725.2745078062</v>
      </c>
      <c r="AJ35" s="59">
        <f t="shared" ref="AJ35:AJ40" si="46">AB35+AC35</f>
        <v>143311.08900000001</v>
      </c>
      <c r="AK35" s="59">
        <f>AD35+AE35</f>
        <v>143021.18300000002</v>
      </c>
      <c r="AL35" s="59">
        <f>AF35+AG35</f>
        <v>159734.291</v>
      </c>
      <c r="AM35" s="28">
        <f>E35-SUM(L35:O35)</f>
        <v>0</v>
      </c>
      <c r="AN35" s="28">
        <f>F35-SUM(P35:S35)</f>
        <v>0</v>
      </c>
      <c r="AO35" s="28">
        <f>G35-SUM(T35:W35)</f>
        <v>0</v>
      </c>
      <c r="AP35" s="28">
        <f>H35-SUM(X35:AA35)</f>
        <v>2.3186813923530281E-3</v>
      </c>
      <c r="AQ35" s="24">
        <f t="shared" ref="AQ35:BF40" si="47">B35/B$35</f>
        <v>1</v>
      </c>
      <c r="AR35" s="24">
        <f t="shared" si="47"/>
        <v>1</v>
      </c>
      <c r="AS35" s="25">
        <f t="shared" si="47"/>
        <v>1</v>
      </c>
      <c r="AT35" s="24">
        <f t="shared" si="47"/>
        <v>1</v>
      </c>
      <c r="AU35" s="24">
        <f t="shared" si="47"/>
        <v>1</v>
      </c>
      <c r="AV35" s="24">
        <f t="shared" si="47"/>
        <v>1</v>
      </c>
      <c r="AW35" s="24">
        <f t="shared" si="47"/>
        <v>1</v>
      </c>
      <c r="AX35" s="24">
        <f t="shared" si="47"/>
        <v>1</v>
      </c>
      <c r="AY35" s="25">
        <f t="shared" si="47"/>
        <v>1</v>
      </c>
      <c r="AZ35" s="26">
        <f t="shared" si="47"/>
        <v>1</v>
      </c>
      <c r="BA35" s="24">
        <f t="shared" si="47"/>
        <v>1</v>
      </c>
      <c r="BB35" s="24">
        <f t="shared" si="47"/>
        <v>1</v>
      </c>
      <c r="BC35" s="24">
        <f t="shared" si="47"/>
        <v>1</v>
      </c>
      <c r="BD35" s="24">
        <f t="shared" si="47"/>
        <v>1</v>
      </c>
      <c r="BE35" s="24">
        <f t="shared" si="47"/>
        <v>1</v>
      </c>
      <c r="BF35" s="24">
        <f t="shared" si="47"/>
        <v>1</v>
      </c>
      <c r="BG35" s="24">
        <f t="shared" ref="BG35:BV40" si="48">R35/R$35</f>
        <v>1</v>
      </c>
      <c r="BH35" s="24">
        <f t="shared" si="48"/>
        <v>1</v>
      </c>
      <c r="BI35" s="24">
        <f t="shared" si="48"/>
        <v>1</v>
      </c>
      <c r="BJ35" s="24">
        <f t="shared" si="48"/>
        <v>1</v>
      </c>
      <c r="BK35" s="24">
        <f t="shared" si="48"/>
        <v>1</v>
      </c>
      <c r="BL35" s="24">
        <f t="shared" si="48"/>
        <v>1</v>
      </c>
      <c r="BM35" s="24">
        <f t="shared" si="48"/>
        <v>1</v>
      </c>
      <c r="BN35" s="24">
        <f t="shared" si="48"/>
        <v>1</v>
      </c>
      <c r="BO35" s="24">
        <f t="shared" si="48"/>
        <v>1</v>
      </c>
      <c r="BP35" s="24">
        <f t="shared" si="48"/>
        <v>1</v>
      </c>
      <c r="BQ35" s="24">
        <f t="shared" si="48"/>
        <v>1</v>
      </c>
      <c r="BR35" s="24">
        <f t="shared" si="48"/>
        <v>1</v>
      </c>
      <c r="BS35" s="24">
        <f t="shared" si="48"/>
        <v>1</v>
      </c>
      <c r="BT35" s="24">
        <f t="shared" si="48"/>
        <v>1</v>
      </c>
      <c r="BU35" s="24">
        <f t="shared" si="48"/>
        <v>1</v>
      </c>
      <c r="BV35" s="27">
        <f t="shared" si="48"/>
        <v>1</v>
      </c>
      <c r="BX35" s="52"/>
      <c r="BY35" s="52"/>
    </row>
    <row r="36" spans="1:83" s="22" customFormat="1">
      <c r="A36" s="29" t="s">
        <v>28</v>
      </c>
      <c r="B36" s="59">
        <v>58072.749382776339</v>
      </c>
      <c r="C36" s="59">
        <f>'[3]Conso THB'!FK146</f>
        <v>129671.01254678</v>
      </c>
      <c r="D36" s="59">
        <v>133422.45447260581</v>
      </c>
      <c r="E36" s="59">
        <v>146417.74289794025</v>
      </c>
      <c r="F36" s="59">
        <v>145120.72132644564</v>
      </c>
      <c r="G36" s="59">
        <f>'[3]Conso THB'!H146</f>
        <v>131834.017741105</v>
      </c>
      <c r="H36" s="59">
        <f>'[3]Conso THB'!$G$146</f>
        <v>134989.504401582</v>
      </c>
      <c r="I36" s="59">
        <f>'[4]Conso THB'!$G$146</f>
        <v>145760.303329102</v>
      </c>
      <c r="J36" s="74">
        <f>'[5]Conso THB'!$K$146</f>
        <v>139561.24040377891</v>
      </c>
      <c r="K36" s="75">
        <f>'[5]Conso THB'!$J$146</f>
        <v>157518.02945007483</v>
      </c>
      <c r="L36" s="59">
        <v>36811.68321397157</v>
      </c>
      <c r="M36" s="59">
        <v>38703.883268393074</v>
      </c>
      <c r="N36" s="59">
        <v>38226.951133142524</v>
      </c>
      <c r="O36" s="59">
        <v>32675.225282433068</v>
      </c>
      <c r="P36" s="59">
        <v>38357.490798890794</v>
      </c>
      <c r="Q36" s="59">
        <v>38644.07377072957</v>
      </c>
      <c r="R36" s="59">
        <v>37210.774859835372</v>
      </c>
      <c r="S36" s="59">
        <v>30908.381896989908</v>
      </c>
      <c r="T36" s="59">
        <v>30457.57637117842</v>
      </c>
      <c r="U36" s="59">
        <f>'[3]Conso THB'!Y146</f>
        <v>34624.599284223907</v>
      </c>
      <c r="V36" s="59">
        <f>'[3]Conso THB'!M146</f>
        <v>35208.529632645688</v>
      </c>
      <c r="W36" s="59">
        <v>31543.310916917799</v>
      </c>
      <c r="X36" s="59">
        <f>[12]PETwPck!$B$50</f>
        <v>32361.365919898959</v>
      </c>
      <c r="Y36" s="59">
        <f>[13]PETwPck!$B$50</f>
        <v>35877.659914537842</v>
      </c>
      <c r="Z36" s="59">
        <f>[2]PETwPck!$B$50</f>
        <v>34028.997837578987</v>
      </c>
      <c r="AA36" s="59">
        <f>'[3]Conso THB'!$B$146</f>
        <v>32721.480742656</v>
      </c>
      <c r="AB36" s="59">
        <f>'[14]Conso THB'!$B$146</f>
        <v>35817.862324822097</v>
      </c>
      <c r="AC36" s="59">
        <f>'[6]Conso THB'!$B$146</f>
        <v>36992.899508883493</v>
      </c>
      <c r="AD36" s="59">
        <f>'[7]Conso THB'!$B$146</f>
        <v>37025.834772235408</v>
      </c>
      <c r="AE36" s="59">
        <f t="shared" si="28"/>
        <v>35923.706723160998</v>
      </c>
      <c r="AF36" s="59">
        <f>'[8]Conso THB'!$B$146</f>
        <v>38734.073238594101</v>
      </c>
      <c r="AG36" s="20">
        <f>'[5]Conso THB'!$B$146</f>
        <v>45834.414716084306</v>
      </c>
      <c r="AH36" s="59">
        <f t="shared" si="44"/>
        <v>68239.025834436805</v>
      </c>
      <c r="AI36" s="59">
        <f t="shared" si="45"/>
        <v>66750.47858023498</v>
      </c>
      <c r="AJ36" s="59">
        <f t="shared" si="46"/>
        <v>72810.76183370559</v>
      </c>
      <c r="AK36" s="59">
        <f t="shared" ref="AK36:AK40" si="49">AD36+AE36</f>
        <v>72949.541495396406</v>
      </c>
      <c r="AL36" s="59">
        <f t="shared" ref="AL36:AL40" si="50">AF36+AG36</f>
        <v>84568.487954678407</v>
      </c>
      <c r="AM36" s="28">
        <f>E36-SUM(L36:O36)</f>
        <v>0</v>
      </c>
      <c r="AN36" s="28">
        <f>F36-SUM(P36:S36)</f>
        <v>0</v>
      </c>
      <c r="AO36" s="28">
        <f>G36-SUM(T36:W36)</f>
        <v>1.5361391706392169E-3</v>
      </c>
      <c r="AP36" s="28">
        <f>H36-SUM(X36:AA36)</f>
        <v>-1.3089796993881464E-5</v>
      </c>
      <c r="AQ36" s="24">
        <f t="shared" si="47"/>
        <v>0.59956585292672093</v>
      </c>
      <c r="AR36" s="24">
        <f t="shared" si="47"/>
        <v>0.69679634461127593</v>
      </c>
      <c r="AS36" s="25">
        <f t="shared" si="47"/>
        <v>0.63314714445074061</v>
      </c>
      <c r="AT36" s="24">
        <f t="shared" si="47"/>
        <v>0.63904267024626382</v>
      </c>
      <c r="AU36" s="24">
        <f t="shared" si="47"/>
        <v>0.5949833002722188</v>
      </c>
      <c r="AV36" s="24">
        <f t="shared" si="47"/>
        <v>0.56171780922169456</v>
      </c>
      <c r="AW36" s="24">
        <f t="shared" si="47"/>
        <v>0.53016160869563911</v>
      </c>
      <c r="AX36" s="24">
        <f t="shared" si="47"/>
        <v>0.50905998932981611</v>
      </c>
      <c r="AY36" s="25">
        <f t="shared" si="47"/>
        <v>0.50928000457547717</v>
      </c>
      <c r="AZ36" s="26">
        <f t="shared" si="47"/>
        <v>0.52028135897577488</v>
      </c>
      <c r="BA36" s="24">
        <f t="shared" si="47"/>
        <v>0.66334528442663299</v>
      </c>
      <c r="BB36" s="24">
        <f t="shared" si="47"/>
        <v>0.68132065472452641</v>
      </c>
      <c r="BC36" s="24">
        <f t="shared" si="47"/>
        <v>0.64593207140632181</v>
      </c>
      <c r="BD36" s="24">
        <f t="shared" si="47"/>
        <v>0.56690195522022557</v>
      </c>
      <c r="BE36" s="24">
        <f t="shared" si="47"/>
        <v>0.62221577614330936</v>
      </c>
      <c r="BF36" s="24">
        <f t="shared" si="47"/>
        <v>0.6035320682749693</v>
      </c>
      <c r="BG36" s="24">
        <f t="shared" si="48"/>
        <v>0.58501790737659753</v>
      </c>
      <c r="BH36" s="24">
        <f t="shared" si="48"/>
        <v>0.56583330100592211</v>
      </c>
      <c r="BI36" s="24">
        <f t="shared" si="48"/>
        <v>0.56759912979515748</v>
      </c>
      <c r="BJ36" s="24">
        <f t="shared" si="48"/>
        <v>0.56552818105368241</v>
      </c>
      <c r="BK36" s="24">
        <f t="shared" si="48"/>
        <v>0.56484084588538952</v>
      </c>
      <c r="BL36" s="24">
        <f t="shared" si="48"/>
        <v>0.54878162796887242</v>
      </c>
      <c r="BM36" s="24">
        <f t="shared" si="48"/>
        <v>0.56611214536758325</v>
      </c>
      <c r="BN36" s="24">
        <f t="shared" si="48"/>
        <v>0.53765388281944981</v>
      </c>
      <c r="BO36" s="24">
        <f t="shared" si="48"/>
        <v>0.52003612536674348</v>
      </c>
      <c r="BP36" s="24">
        <f t="shared" si="48"/>
        <v>0.50117569920428173</v>
      </c>
      <c r="BQ36" s="24">
        <f t="shared" si="48"/>
        <v>0.49989843479635437</v>
      </c>
      <c r="BR36" s="24">
        <f t="shared" si="48"/>
        <v>0.51622217930391079</v>
      </c>
      <c r="BS36" s="24">
        <f t="shared" si="48"/>
        <v>0.50996579156676236</v>
      </c>
      <c r="BT36" s="24">
        <f t="shared" si="48"/>
        <v>0.51015936366232584</v>
      </c>
      <c r="BU36" s="24">
        <f t="shared" si="48"/>
        <v>0.50869934434452135</v>
      </c>
      <c r="BV36" s="27">
        <f t="shared" si="48"/>
        <v>0.54831797877141097</v>
      </c>
      <c r="BX36" s="52"/>
      <c r="BY36" s="52"/>
    </row>
    <row r="37" spans="1:83" s="22" customFormat="1">
      <c r="A37" s="29" t="s">
        <v>29</v>
      </c>
      <c r="B37" s="59">
        <v>13592.706331893418</v>
      </c>
      <c r="C37" s="59">
        <f>'[3]Conso THB'!FK147</f>
        <v>25184.355750890001</v>
      </c>
      <c r="D37" s="59">
        <v>42235.817895860295</v>
      </c>
      <c r="E37" s="59">
        <v>47967.776514157013</v>
      </c>
      <c r="F37" s="59">
        <v>70273.966183088734</v>
      </c>
      <c r="G37" s="59">
        <f>'[3]Conso THB'!H147</f>
        <v>73218.829438105691</v>
      </c>
      <c r="H37" s="59">
        <f>'[3]Conso THB'!$G$147</f>
        <v>73290.968000158202</v>
      </c>
      <c r="I37" s="59">
        <f>'[4]Conso THB'!$G$147</f>
        <v>81065.424271087497</v>
      </c>
      <c r="J37" s="74">
        <f>'[5]Conso THB'!$K$147</f>
        <v>75243.552802450198</v>
      </c>
      <c r="K37" s="75">
        <f>'[5]Conso THB'!$J$147</f>
        <v>87476.249877691793</v>
      </c>
      <c r="L37" s="59">
        <v>10606.077151695139</v>
      </c>
      <c r="M37" s="59">
        <v>10826.775284632249</v>
      </c>
      <c r="N37" s="59">
        <v>11041.129734482882</v>
      </c>
      <c r="O37" s="59">
        <v>15493.794343346735</v>
      </c>
      <c r="P37" s="59">
        <v>15684.442313678495</v>
      </c>
      <c r="Q37" s="59">
        <v>18313.243209788794</v>
      </c>
      <c r="R37" s="59">
        <v>18288.440219395041</v>
      </c>
      <c r="S37" s="59">
        <v>17987.840588075</v>
      </c>
      <c r="T37" s="59">
        <v>16872.574753863282</v>
      </c>
      <c r="U37" s="59">
        <f>'[3]Conso THB'!Y147</f>
        <v>18620.116801212997</v>
      </c>
      <c r="V37" s="59">
        <f>'[3]Conso THB'!M147</f>
        <v>18819.481304668003</v>
      </c>
      <c r="W37" s="59">
        <v>18906.656584043165</v>
      </c>
      <c r="X37" s="59">
        <f>'[12]Poly+Wool'!$B$58</f>
        <v>18785.142383450289</v>
      </c>
      <c r="Y37" s="59">
        <f>'[13]Poly+Wool'!$B$58</f>
        <v>18569.233206348046</v>
      </c>
      <c r="Z37" s="59">
        <f>'[2]Poly+Wool'!$B$58</f>
        <v>17671.243923598511</v>
      </c>
      <c r="AA37" s="59">
        <f>'[3]Conso THB'!$B$147</f>
        <v>18265.348474086306</v>
      </c>
      <c r="AB37" s="59">
        <f>'[14]Conso THB'!$B$147</f>
        <v>20107.527133090302</v>
      </c>
      <c r="AC37" s="59">
        <f>'[6]Conso THB'!$B$147</f>
        <v>19199.433259404996</v>
      </c>
      <c r="AD37" s="59">
        <f>'[7]Conso THB'!$B$147</f>
        <v>20277.833496546002</v>
      </c>
      <c r="AE37" s="59">
        <f t="shared" si="28"/>
        <v>21480.630382046198</v>
      </c>
      <c r="AF37" s="59">
        <f>'[8]Conso THB'!$B$147</f>
        <v>22929.010882537998</v>
      </c>
      <c r="AG37" s="20">
        <f>'[5]Conso THB'!$B$147</f>
        <v>22788.775116561603</v>
      </c>
      <c r="AH37" s="59">
        <f t="shared" si="44"/>
        <v>37354.375589798336</v>
      </c>
      <c r="AI37" s="59">
        <f t="shared" si="45"/>
        <v>35936.592397684813</v>
      </c>
      <c r="AJ37" s="59">
        <f t="shared" si="46"/>
        <v>39306.960392495297</v>
      </c>
      <c r="AK37" s="59">
        <f t="shared" si="49"/>
        <v>41758.4638785922</v>
      </c>
      <c r="AL37" s="59">
        <f t="shared" si="50"/>
        <v>45717.7859990996</v>
      </c>
      <c r="AM37" s="28">
        <f>E37-SUM(L37:O37)</f>
        <v>0</v>
      </c>
      <c r="AN37" s="28">
        <f>F37-SUM(P37:S37)</f>
        <v>-1.4784860832151026E-4</v>
      </c>
      <c r="AO37" s="28">
        <f>G37-SUM(T37:W37)</f>
        <v>-5.6817661970853806E-6</v>
      </c>
      <c r="AP37" s="28">
        <f>H37-SUM(X37:AA37)</f>
        <v>1.267505285795778E-5</v>
      </c>
      <c r="AQ37" s="24">
        <f t="shared" si="47"/>
        <v>0.14033643407765406</v>
      </c>
      <c r="AR37" s="24">
        <f t="shared" si="47"/>
        <v>0.13532991440380235</v>
      </c>
      <c r="AS37" s="25">
        <f t="shared" si="47"/>
        <v>0.20042718896162995</v>
      </c>
      <c r="AT37" s="24">
        <f t="shared" si="47"/>
        <v>0.20935615713424674</v>
      </c>
      <c r="AU37" s="24">
        <f t="shared" si="47"/>
        <v>0.28811761642762024</v>
      </c>
      <c r="AV37" s="24">
        <f t="shared" si="47"/>
        <v>0.31197046991708349</v>
      </c>
      <c r="AW37" s="24">
        <f t="shared" si="47"/>
        <v>0.28784502669356499</v>
      </c>
      <c r="AX37" s="24">
        <f t="shared" si="47"/>
        <v>0.28311661729519438</v>
      </c>
      <c r="AY37" s="25">
        <f t="shared" si="47"/>
        <v>0.27457506686411909</v>
      </c>
      <c r="AZ37" s="26">
        <f t="shared" si="47"/>
        <v>0.28893366888451971</v>
      </c>
      <c r="BA37" s="24">
        <f t="shared" si="47"/>
        <v>0.19112115096578258</v>
      </c>
      <c r="BB37" s="24">
        <f t="shared" si="47"/>
        <v>0.19058825633408402</v>
      </c>
      <c r="BC37" s="24">
        <f t="shared" si="47"/>
        <v>0.18656522659159228</v>
      </c>
      <c r="BD37" s="24">
        <f t="shared" si="47"/>
        <v>0.26881107111281405</v>
      </c>
      <c r="BE37" s="24">
        <f t="shared" si="47"/>
        <v>0.25442507432896622</v>
      </c>
      <c r="BF37" s="24">
        <f t="shared" si="47"/>
        <v>0.28601098364526034</v>
      </c>
      <c r="BG37" s="24">
        <f t="shared" si="48"/>
        <v>0.287525993926046</v>
      </c>
      <c r="BH37" s="24">
        <f t="shared" si="48"/>
        <v>0.32929964602611589</v>
      </c>
      <c r="BI37" s="24">
        <f t="shared" si="48"/>
        <v>0.31443272540749467</v>
      </c>
      <c r="BJ37" s="24">
        <f t="shared" si="48"/>
        <v>0.30412484197022893</v>
      </c>
      <c r="BK37" s="24">
        <f t="shared" si="48"/>
        <v>0.30191580989501754</v>
      </c>
      <c r="BL37" s="24">
        <f t="shared" si="48"/>
        <v>0.32893267948212729</v>
      </c>
      <c r="BM37" s="24">
        <f t="shared" si="48"/>
        <v>0.32861707018341341</v>
      </c>
      <c r="BN37" s="24">
        <f t="shared" si="48"/>
        <v>0.27827401112990047</v>
      </c>
      <c r="BO37" s="24">
        <f t="shared" si="48"/>
        <v>0.27005453596668672</v>
      </c>
      <c r="BP37" s="24">
        <f t="shared" si="48"/>
        <v>0.2797596131026136</v>
      </c>
      <c r="BQ37" s="24">
        <f t="shared" si="48"/>
        <v>0.28063431732192284</v>
      </c>
      <c r="BR37" s="24">
        <f t="shared" si="48"/>
        <v>0.2679209634862485</v>
      </c>
      <c r="BS37" s="24">
        <f t="shared" si="48"/>
        <v>0.27929151291085824</v>
      </c>
      <c r="BT37" s="24">
        <f t="shared" si="48"/>
        <v>0.30505050080773088</v>
      </c>
      <c r="BU37" s="24">
        <f t="shared" si="48"/>
        <v>0.30112951794580828</v>
      </c>
      <c r="BV37" s="27">
        <f t="shared" si="48"/>
        <v>0.27262255202757807</v>
      </c>
      <c r="BX37" s="52"/>
      <c r="BY37" s="52"/>
    </row>
    <row r="38" spans="1:83" s="22" customFormat="1">
      <c r="A38" s="29" t="s">
        <v>30</v>
      </c>
      <c r="B38" s="59">
        <v>10049.239966365763</v>
      </c>
      <c r="C38" s="59">
        <f>'[3]Conso THB'!FK148-C39</f>
        <v>14426.253898979994</v>
      </c>
      <c r="D38" s="59">
        <v>26212.743218280477</v>
      </c>
      <c r="E38" s="59">
        <v>27187.727928766435</v>
      </c>
      <c r="F38" s="59">
        <v>29595.93181079955</v>
      </c>
      <c r="G38" s="59">
        <f>'[3]Conso THB'!H148-G39</f>
        <v>32562.426929647201</v>
      </c>
      <c r="H38" s="59">
        <f>'[3]Conso THB'!$G$148-H39</f>
        <v>67981.597748912493</v>
      </c>
      <c r="I38" s="59">
        <f>'[4]Conso THB'!$G$148-I39</f>
        <v>88114.039798100799</v>
      </c>
      <c r="J38" s="74">
        <f>'[5]Conso THB'!$K$148-J39</f>
        <v>86374.897339478208</v>
      </c>
      <c r="K38" s="75">
        <f>'[5]Conso THB'!$J$148-K39</f>
        <v>91728.716897815902</v>
      </c>
      <c r="L38" s="59">
        <v>7059.2198160467251</v>
      </c>
      <c r="M38" s="59">
        <v>6435.8617739920719</v>
      </c>
      <c r="N38" s="59">
        <v>7278.8747159880913</v>
      </c>
      <c r="O38" s="59">
        <v>6413.7917073201315</v>
      </c>
      <c r="P38" s="59">
        <v>7651.2168403792439</v>
      </c>
      <c r="Q38" s="59">
        <v>7706.9199056667185</v>
      </c>
      <c r="R38" s="59">
        <v>8097.3076796935748</v>
      </c>
      <c r="S38" s="59">
        <v>6140.4873850599979</v>
      </c>
      <c r="T38" s="59">
        <v>5873.5238399781529</v>
      </c>
      <c r="U38" s="59">
        <f>'[3]Conso THB'!Y148-U39</f>
        <v>8135.8421648431786</v>
      </c>
      <c r="V38" s="59">
        <f>'[3]Conso THB'!M148-V39</f>
        <v>10216.806837988752</v>
      </c>
      <c r="W38" s="59">
        <v>8336.2540875971772</v>
      </c>
      <c r="X38" s="59">
        <f>[12]Feedstock!$B$84-X39</f>
        <v>7633.0150286982343</v>
      </c>
      <c r="Y38" s="59">
        <f>[13]Feedstock!$B$101-Y39</f>
        <v>18477.440055130879</v>
      </c>
      <c r="Z38" s="59">
        <f>[2]Feedstock!$B$101-Z39</f>
        <v>20209.975482751484</v>
      </c>
      <c r="AA38" s="59">
        <f>'[3]Conso THB'!$B$148-AA39</f>
        <v>21661.167149981899</v>
      </c>
      <c r="AB38" s="59">
        <f>'[14]Conso THB'!$B$148-AB39</f>
        <v>22901.495450792398</v>
      </c>
      <c r="AC38" s="59">
        <f>'[6]Conso THB'!$B$148-AC39</f>
        <v>21602.256985510801</v>
      </c>
      <c r="AD38" s="59">
        <f>'[7]Conso THB'!$B$148-AD39</f>
        <v>22662.208124088196</v>
      </c>
      <c r="AE38" s="59">
        <f t="shared" si="28"/>
        <v>20948.079237709404</v>
      </c>
      <c r="AF38" s="59">
        <f>'[8]Conso THB'!$B$148-AF39</f>
        <v>22894.9606821917</v>
      </c>
      <c r="AG38" s="20">
        <f>'[5]Conso THB'!$B$148-AG39</f>
        <v>25223.468853826602</v>
      </c>
      <c r="AH38" s="59">
        <f t="shared" si="44"/>
        <v>26110.455083829114</v>
      </c>
      <c r="AI38" s="59">
        <f t="shared" si="45"/>
        <v>41871.142632733383</v>
      </c>
      <c r="AJ38" s="59">
        <f t="shared" si="46"/>
        <v>44503.752436303199</v>
      </c>
      <c r="AK38" s="59">
        <f t="shared" si="49"/>
        <v>43610.2873617976</v>
      </c>
      <c r="AL38" s="59">
        <f t="shared" si="50"/>
        <v>48118.429536018302</v>
      </c>
      <c r="AM38" s="88">
        <f>E38-SUM(L38:O38)</f>
        <v>-2.0084580584807554E-2</v>
      </c>
      <c r="AN38" s="28">
        <f>F38-SUM(P38:S38)</f>
        <v>0</v>
      </c>
      <c r="AO38" s="28">
        <f>G38-SUM(T38:W38)</f>
        <v>-7.6005744631402194E-7</v>
      </c>
      <c r="AP38" s="28">
        <f>H38-SUM(X38:AA38)</f>
        <v>3.2349984394386411E-5</v>
      </c>
      <c r="AQ38" s="24">
        <f t="shared" si="47"/>
        <v>0.10375229683005806</v>
      </c>
      <c r="AR38" s="24">
        <f t="shared" si="47"/>
        <v>7.7520494255545497E-2</v>
      </c>
      <c r="AS38" s="25">
        <f t="shared" si="47"/>
        <v>0.12439078251466575</v>
      </c>
      <c r="AT38" s="24">
        <f t="shared" si="47"/>
        <v>0.11866129001618587</v>
      </c>
      <c r="AU38" s="24">
        <f t="shared" si="47"/>
        <v>0.12134094306084546</v>
      </c>
      <c r="AV38" s="24">
        <f t="shared" si="47"/>
        <v>0.13874184699265182</v>
      </c>
      <c r="AW38" s="24">
        <f t="shared" si="47"/>
        <v>0.26699285536336037</v>
      </c>
      <c r="AX38" s="24">
        <f t="shared" si="47"/>
        <v>0.30773352644685753</v>
      </c>
      <c r="AY38" s="25">
        <f t="shared" si="47"/>
        <v>0.31519502108885483</v>
      </c>
      <c r="AZ38" s="26">
        <f t="shared" si="47"/>
        <v>0.30297954876223288</v>
      </c>
      <c r="BA38" s="24">
        <f t="shared" si="47"/>
        <v>0.12720690193618633</v>
      </c>
      <c r="BB38" s="24">
        <f t="shared" si="47"/>
        <v>0.11329316821171997</v>
      </c>
      <c r="BC38" s="24">
        <f t="shared" si="47"/>
        <v>0.12299329356478503</v>
      </c>
      <c r="BD38" s="24">
        <f t="shared" si="47"/>
        <v>0.11127669443215259</v>
      </c>
      <c r="BE38" s="24">
        <f t="shared" si="47"/>
        <v>0.12411416194395591</v>
      </c>
      <c r="BF38" s="24">
        <f t="shared" si="47"/>
        <v>0.12036446618678401</v>
      </c>
      <c r="BG38" s="24">
        <f t="shared" si="48"/>
        <v>0.12730371813009178</v>
      </c>
      <c r="BH38" s="24">
        <f t="shared" si="48"/>
        <v>0.11241262187238904</v>
      </c>
      <c r="BI38" s="24">
        <f t="shared" si="48"/>
        <v>0.10945739673355778</v>
      </c>
      <c r="BJ38" s="24">
        <f t="shared" si="48"/>
        <v>0.13288379117559937</v>
      </c>
      <c r="BK38" s="24">
        <f t="shared" si="48"/>
        <v>0.16390544782268873</v>
      </c>
      <c r="BL38" s="24">
        <f t="shared" si="48"/>
        <v>0.14503179775272504</v>
      </c>
      <c r="BM38" s="24">
        <f t="shared" si="48"/>
        <v>0.13352781598326471</v>
      </c>
      <c r="BN38" s="24">
        <f t="shared" si="48"/>
        <v>0.27689842129807468</v>
      </c>
      <c r="BO38" s="24">
        <f t="shared" si="48"/>
        <v>0.30885180321709693</v>
      </c>
      <c r="BP38" s="24">
        <f t="shared" si="48"/>
        <v>0.33177137298132586</v>
      </c>
      <c r="BQ38" s="24">
        <f t="shared" si="48"/>
        <v>0.31962883844168144</v>
      </c>
      <c r="BR38" s="24">
        <f t="shared" si="48"/>
        <v>0.30145147655337412</v>
      </c>
      <c r="BS38" s="24">
        <f t="shared" si="48"/>
        <v>0.31213208225402572</v>
      </c>
      <c r="BT38" s="24">
        <f t="shared" si="48"/>
        <v>0.29748764113386156</v>
      </c>
      <c r="BU38" s="24">
        <f t="shared" si="48"/>
        <v>0.30068233247981652</v>
      </c>
      <c r="BV38" s="27">
        <f t="shared" si="48"/>
        <v>0.30174883971367522</v>
      </c>
      <c r="BX38" s="52"/>
      <c r="BY38" s="52"/>
    </row>
    <row r="39" spans="1:83" s="22" customFormat="1">
      <c r="A39" s="29" t="s">
        <v>31</v>
      </c>
      <c r="B39" s="59">
        <v>37942</v>
      </c>
      <c r="C39" s="59">
        <v>48269.4</v>
      </c>
      <c r="D39" s="59">
        <v>42480.390519928755</v>
      </c>
      <c r="E39" s="59">
        <v>43203.660158667313</v>
      </c>
      <c r="F39" s="59">
        <v>34880.830349091229</v>
      </c>
      <c r="G39" s="59">
        <v>27398.048692761298</v>
      </c>
      <c r="H39" s="59">
        <f>'[3]By company'!$AR$569*'[3]By company'!$AR$2</f>
        <v>25789.474265190001</v>
      </c>
      <c r="I39" s="59">
        <f>'[4]By company'!$AW$622*'[4]By company'!$AW$2</f>
        <v>27483.571487114201</v>
      </c>
      <c r="J39" s="74">
        <f>AC39+AB39+AA39+Z39</f>
        <v>26727.636368449999</v>
      </c>
      <c r="K39" s="75">
        <f>AG39+AF39+AE39+AD39</f>
        <v>29358.4730088742</v>
      </c>
      <c r="L39" s="59">
        <v>11142.324020053233</v>
      </c>
      <c r="M39" s="59">
        <v>10058.633058118618</v>
      </c>
      <c r="N39" s="59">
        <v>11471.436546673678</v>
      </c>
      <c r="O39" s="59">
        <v>10531.246449241196</v>
      </c>
      <c r="P39" s="59">
        <v>9307.6279889609232</v>
      </c>
      <c r="Q39" s="59">
        <v>8746.8075494949499</v>
      </c>
      <c r="R39" s="59">
        <v>10269.077940491505</v>
      </c>
      <c r="S39" s="59">
        <v>6557.3168701438553</v>
      </c>
      <c r="T39" s="59">
        <v>6831.3061130696815</v>
      </c>
      <c r="U39" s="59">
        <v>7974.2872759703196</v>
      </c>
      <c r="V39" s="59">
        <v>6276.5468308636446</v>
      </c>
      <c r="W39" s="59">
        <v>6315.9084728576527</v>
      </c>
      <c r="X39" s="59">
        <f>'[12]By company'!$AN$574*'[12]By company'!$AN$3</f>
        <v>5918.2857969700008</v>
      </c>
      <c r="Y39" s="59">
        <f>('[13]By company'!$AQ$569*'[13]By company'!$AQ$2)-('[13]By company'!$AN$2*'[13]By company'!$AN$569)</f>
        <v>6868.1970049500005</v>
      </c>
      <c r="Z39" s="59">
        <f>('[2]By company'!$AR$569*'[2]By company'!$AR$2)-X39-Y39</f>
        <v>6589.2238854599973</v>
      </c>
      <c r="AA39" s="59">
        <f>H39-X39-Y39-Z39</f>
        <v>6413.7675778100011</v>
      </c>
      <c r="AB39" s="59">
        <f>'[14]By company'!$AS$569*'[14]By company'!$AS$2</f>
        <v>6825.4392875800004</v>
      </c>
      <c r="AC39" s="59">
        <f>('[6]By company'!$AU$581*'[6]By company'!$AU$2)-('[6]By company'!$AS$581*'[6]By company'!$AS$2)</f>
        <v>6899.2056176000006</v>
      </c>
      <c r="AD39" s="59">
        <f>('[7]By company'!$AV$602*'[7]By company'!$AV$2)-(('[7]By company'!$AS$602+'[7]By company'!$AT$602)*'[7]By company'!$AT$2)</f>
        <v>6590.2411952179973</v>
      </c>
      <c r="AE39" s="59">
        <f t="shared" si="28"/>
        <v>7168.6853867162026</v>
      </c>
      <c r="AF39" s="59">
        <f>'[8]By company'!$AX$641*'[8]By company'!$AX$2</f>
        <v>7296.0497618299996</v>
      </c>
      <c r="AG39" s="20">
        <f>('[5]By company'!$AZ$672*'[5]By company'!$AZ$2)-('[5]By company'!$AX$672*'[5]By company'!$AX$2)</f>
        <v>8303.4966651100003</v>
      </c>
      <c r="AH39" s="59">
        <f t="shared" si="44"/>
        <v>12786.482801920001</v>
      </c>
      <c r="AI39" s="59">
        <f t="shared" si="45"/>
        <v>13002.991463269998</v>
      </c>
      <c r="AJ39" s="59">
        <f t="shared" si="46"/>
        <v>13724.644905180001</v>
      </c>
      <c r="AK39" s="59">
        <f>AD39+AE39</f>
        <v>13758.9265819342</v>
      </c>
      <c r="AL39" s="59">
        <f t="shared" si="50"/>
        <v>15599.54642694</v>
      </c>
      <c r="AM39" s="88">
        <f>E39-SUM(L39:O39)</f>
        <v>2.0084580588445533E-2</v>
      </c>
      <c r="AN39" s="28">
        <f>F39-SUM(P39:S39)</f>
        <v>0</v>
      </c>
      <c r="AO39" s="28">
        <f>G39-SUM(T39:W39)</f>
        <v>0</v>
      </c>
      <c r="AP39" s="28">
        <f>H39-SUM(X39:AA39)</f>
        <v>0</v>
      </c>
      <c r="AQ39" s="24">
        <f t="shared" si="47"/>
        <v>0.39172809680150322</v>
      </c>
      <c r="AR39" s="24">
        <f t="shared" si="47"/>
        <v>0.25937903017797265</v>
      </c>
      <c r="AS39" s="25">
        <f t="shared" si="47"/>
        <v>0.20158779164392857</v>
      </c>
      <c r="AT39" s="24">
        <f t="shared" si="47"/>
        <v>0.1885630921892546</v>
      </c>
      <c r="AU39" s="24">
        <f t="shared" si="47"/>
        <v>0.14300860254582898</v>
      </c>
      <c r="AV39" s="24">
        <f t="shared" si="47"/>
        <v>0.1167374866695631</v>
      </c>
      <c r="AW39" s="24">
        <f t="shared" si="47"/>
        <v>0.1012863127726816</v>
      </c>
      <c r="AX39" s="24">
        <f t="shared" si="47"/>
        <v>9.5984889496194131E-2</v>
      </c>
      <c r="AY39" s="25">
        <f t="shared" si="47"/>
        <v>9.7533174201046555E-2</v>
      </c>
      <c r="AZ39" s="26">
        <f t="shared" si="47"/>
        <v>9.6970907316688865E-2</v>
      </c>
      <c r="BA39" s="24">
        <f t="shared" si="47"/>
        <v>0.2007843013668727</v>
      </c>
      <c r="BB39" s="24">
        <f t="shared" si="47"/>
        <v>0.17706632725372196</v>
      </c>
      <c r="BC39" s="24">
        <f t="shared" si="47"/>
        <v>0.19383624775073649</v>
      </c>
      <c r="BD39" s="24">
        <f t="shared" si="47"/>
        <v>0.18271287042022621</v>
      </c>
      <c r="BE39" s="24">
        <f t="shared" si="47"/>
        <v>0.15098362412621585</v>
      </c>
      <c r="BF39" s="24">
        <f t="shared" si="47"/>
        <v>0.1366051333632505</v>
      </c>
      <c r="BG39" s="24">
        <f t="shared" si="48"/>
        <v>0.16144771266018457</v>
      </c>
      <c r="BH39" s="24">
        <f t="shared" si="48"/>
        <v>0.1200434323201067</v>
      </c>
      <c r="BI39" s="24">
        <f t="shared" si="48"/>
        <v>0.12730636731857173</v>
      </c>
      <c r="BJ39" s="24">
        <f t="shared" si="48"/>
        <v>0.13024509370809606</v>
      </c>
      <c r="BK39" s="24">
        <f t="shared" si="48"/>
        <v>0.10069293032609608</v>
      </c>
      <c r="BL39" s="24">
        <f t="shared" si="48"/>
        <v>0.10988239449455667</v>
      </c>
      <c r="BM39" s="24">
        <f t="shared" si="48"/>
        <v>0.10353127484526292</v>
      </c>
      <c r="BN39" s="24">
        <f t="shared" si="48"/>
        <v>0.10292512935560701</v>
      </c>
      <c r="BO39" s="24">
        <f t="shared" si="48"/>
        <v>0.10069748380260868</v>
      </c>
      <c r="BP39" s="24">
        <f t="shared" si="48"/>
        <v>9.8235910398526943E-2</v>
      </c>
      <c r="BQ39" s="24">
        <f t="shared" si="48"/>
        <v>9.5260470480233589E-2</v>
      </c>
      <c r="BR39" s="24">
        <f t="shared" si="48"/>
        <v>9.6275853114135876E-2</v>
      </c>
      <c r="BS39" s="24">
        <f t="shared" si="48"/>
        <v>9.0768988421441224E-2</v>
      </c>
      <c r="BT39" s="24">
        <f t="shared" si="48"/>
        <v>0.10180385903286181</v>
      </c>
      <c r="BU39" s="24">
        <f t="shared" si="48"/>
        <v>9.5819918222538977E-2</v>
      </c>
      <c r="BV39" s="27">
        <f t="shared" si="48"/>
        <v>9.9334889216999955E-2</v>
      </c>
      <c r="BX39" s="52"/>
      <c r="BY39" s="52"/>
    </row>
    <row r="40" spans="1:83" s="84" customFormat="1">
      <c r="A40" s="29" t="s">
        <v>38</v>
      </c>
      <c r="B40" s="59">
        <f t="shared" ref="B40" si="51">B35-SUM(B36:B39)</f>
        <v>-22798.695681035519</v>
      </c>
      <c r="C40" s="59">
        <f>C35-SUM(C36:C39)</f>
        <v>-31455.02219665001</v>
      </c>
      <c r="D40" s="59">
        <f t="shared" ref="D40:K40" si="52">D35-SUM(D36:D39)</f>
        <v>-33622.422106675338</v>
      </c>
      <c r="E40" s="59">
        <f t="shared" si="52"/>
        <v>-35656.459499530989</v>
      </c>
      <c r="F40" s="59">
        <f t="shared" si="52"/>
        <v>-35964.232004577236</v>
      </c>
      <c r="G40" s="59">
        <f t="shared" si="52"/>
        <v>-30315.373801619193</v>
      </c>
      <c r="H40" s="59">
        <f t="shared" si="52"/>
        <v>-47432.005415842694</v>
      </c>
      <c r="I40" s="59">
        <f t="shared" si="52"/>
        <v>-56091.066885404522</v>
      </c>
      <c r="J40" s="74">
        <f>J35-SUM(J36:J39)</f>
        <v>-53870.963518909528</v>
      </c>
      <c r="K40" s="75">
        <f t="shared" si="52"/>
        <v>-63325.995234456845</v>
      </c>
      <c r="L40" s="59">
        <f t="shared" ref="L40:V40" si="53">L35-L36-L37-L38-L39</f>
        <v>-10125.304201766667</v>
      </c>
      <c r="M40" s="59">
        <f t="shared" si="53"/>
        <v>-9218.0053851360117</v>
      </c>
      <c r="N40" s="59">
        <f t="shared" si="53"/>
        <v>-8837.3221302871825</v>
      </c>
      <c r="O40" s="59">
        <f t="shared" si="53"/>
        <v>-7475.8277823411208</v>
      </c>
      <c r="P40" s="59">
        <f t="shared" si="53"/>
        <v>-9354.171941909457</v>
      </c>
      <c r="Q40" s="59">
        <f t="shared" si="53"/>
        <v>-9381.1845457440395</v>
      </c>
      <c r="R40" s="59">
        <f t="shared" si="53"/>
        <v>-10259.385589351474</v>
      </c>
      <c r="S40" s="59">
        <f t="shared" si="53"/>
        <v>-6969.4900754208647</v>
      </c>
      <c r="T40" s="59">
        <f t="shared" si="53"/>
        <v>-6374.6162671527363</v>
      </c>
      <c r="U40" s="59">
        <f t="shared" si="53"/>
        <v>-8129.604337187202</v>
      </c>
      <c r="V40" s="59">
        <f t="shared" si="53"/>
        <v>-8187.8243016291053</v>
      </c>
      <c r="W40" s="59">
        <f>W35-W36-W37-W38-W39</f>
        <v>-7623.3273659527895</v>
      </c>
      <c r="X40" s="59">
        <f>X35-X36-X37-X38-X39</f>
        <v>-7533.5772984384948</v>
      </c>
      <c r="Y40" s="59">
        <f t="shared" ref="Y40" si="54">Y35-Y36-Y37-Y38-Y39</f>
        <v>-13062.499838033367</v>
      </c>
      <c r="Z40" s="59">
        <f>Z35-Z36-Z37-Z38-Z39</f>
        <v>-13063.606621582774</v>
      </c>
      <c r="AA40" s="59">
        <f>AA35-AA36-AA37-AA38-AA39</f>
        <v>-13772.323944534204</v>
      </c>
      <c r="AB40" s="59">
        <f>AB35-AB36-AB37-AB38-AB39</f>
        <v>-14002.045196284802</v>
      </c>
      <c r="AC40" s="59">
        <f t="shared" ref="AC40:AD40" si="55">AC35-SUM(AC36:AC39)</f>
        <v>-13032.985371399278</v>
      </c>
      <c r="AD40" s="59">
        <f t="shared" si="55"/>
        <v>-13951.571588087594</v>
      </c>
      <c r="AE40" s="59">
        <f t="shared" si="28"/>
        <v>-15104.464729632848</v>
      </c>
      <c r="AF40" s="59">
        <f>AF35-SUM(AF36:AF39)</f>
        <v>-15710.742565153792</v>
      </c>
      <c r="AG40" s="20">
        <f>AG35-SUM(AG36:AG39)</f>
        <v>-18559.216351582509</v>
      </c>
      <c r="AH40" s="59">
        <f t="shared" si="44"/>
        <v>-20596.07713647186</v>
      </c>
      <c r="AI40" s="59">
        <f t="shared" si="45"/>
        <v>-26835.930566116978</v>
      </c>
      <c r="AJ40" s="59">
        <f t="shared" si="46"/>
        <v>-27035.03056768408</v>
      </c>
      <c r="AK40" s="59">
        <f t="shared" si="49"/>
        <v>-29056.036317720442</v>
      </c>
      <c r="AL40" s="59">
        <f t="shared" si="50"/>
        <v>-34269.958916736301</v>
      </c>
      <c r="AM40" s="89"/>
      <c r="AN40" s="89"/>
      <c r="AO40" s="89"/>
      <c r="AP40" s="89"/>
      <c r="AQ40" s="32">
        <f t="shared" si="47"/>
        <v>-0.23538268063593631</v>
      </c>
      <c r="AR40" s="32">
        <f t="shared" si="47"/>
        <v>-0.16902578344859648</v>
      </c>
      <c r="AS40" s="33">
        <f t="shared" si="47"/>
        <v>-0.15955290757096488</v>
      </c>
      <c r="AT40" s="32">
        <f t="shared" si="47"/>
        <v>-0.15562320958595099</v>
      </c>
      <c r="AU40" s="32">
        <f t="shared" si="47"/>
        <v>-0.14745046230651349</v>
      </c>
      <c r="AV40" s="32">
        <f t="shared" si="47"/>
        <v>-0.12916761280099295</v>
      </c>
      <c r="AW40" s="32">
        <f t="shared" si="47"/>
        <v>-0.18628580352524593</v>
      </c>
      <c r="AX40" s="32">
        <f t="shared" si="47"/>
        <v>-0.19589502256806218</v>
      </c>
      <c r="AY40" s="33">
        <f t="shared" si="47"/>
        <v>-0.19658326672949761</v>
      </c>
      <c r="AZ40" s="26">
        <f t="shared" si="47"/>
        <v>-0.20916548393921644</v>
      </c>
      <c r="BA40" s="83">
        <f t="shared" si="47"/>
        <v>-0.18245763869547457</v>
      </c>
      <c r="BB40" s="83">
        <f t="shared" si="47"/>
        <v>-0.16226840652405242</v>
      </c>
      <c r="BC40" s="83">
        <f t="shared" si="47"/>
        <v>-0.1493268393134356</v>
      </c>
      <c r="BD40" s="83">
        <f t="shared" si="47"/>
        <v>-0.12970259118541841</v>
      </c>
      <c r="BE40" s="83">
        <f t="shared" si="47"/>
        <v>-0.1517386365424474</v>
      </c>
      <c r="BF40" s="83">
        <f t="shared" si="47"/>
        <v>-0.14651265147026418</v>
      </c>
      <c r="BG40" s="83">
        <f t="shared" si="48"/>
        <v>-0.16129533209291988</v>
      </c>
      <c r="BH40" s="83">
        <f t="shared" si="48"/>
        <v>-0.1275890012245337</v>
      </c>
      <c r="BI40" s="32">
        <f t="shared" si="48"/>
        <v>-0.11879561925478174</v>
      </c>
      <c r="BJ40" s="32">
        <f t="shared" si="48"/>
        <v>-0.13278190790760677</v>
      </c>
      <c r="BK40" s="32">
        <f t="shared" si="48"/>
        <v>-0.1313550339291919</v>
      </c>
      <c r="BL40" s="32">
        <f t="shared" si="48"/>
        <v>-0.13262849969828136</v>
      </c>
      <c r="BM40" s="32">
        <f t="shared" si="48"/>
        <v>-0.13178830637952424</v>
      </c>
      <c r="BN40" s="32">
        <f t="shared" si="48"/>
        <v>-0.19575144460303193</v>
      </c>
      <c r="BO40" s="32">
        <f t="shared" si="48"/>
        <v>-0.19963994835313584</v>
      </c>
      <c r="BP40" s="32">
        <f t="shared" si="48"/>
        <v>-0.21094259568674817</v>
      </c>
      <c r="BQ40" s="32">
        <f t="shared" si="48"/>
        <v>-0.19542206104019222</v>
      </c>
      <c r="BR40" s="32">
        <f t="shared" si="48"/>
        <v>-0.18187047245766935</v>
      </c>
      <c r="BS40" s="32">
        <f t="shared" si="48"/>
        <v>-0.19215837515308742</v>
      </c>
      <c r="BT40" s="32">
        <f t="shared" si="48"/>
        <v>-0.21450136463678099</v>
      </c>
      <c r="BU40" s="32">
        <f>AF40/AF$35</f>
        <v>-0.20633111299268506</v>
      </c>
      <c r="BV40" s="82">
        <f>AG40/AG$35</f>
        <v>-0.22202425972966411</v>
      </c>
      <c r="BX40" s="52"/>
      <c r="BY40" s="52"/>
    </row>
    <row r="41" spans="1:83" s="58" customFormat="1" ht="15" customHeight="1">
      <c r="A41" s="29" t="s">
        <v>39</v>
      </c>
      <c r="B41" s="57"/>
      <c r="C41" s="57"/>
      <c r="D41" s="57"/>
      <c r="E41" s="57"/>
      <c r="F41" s="57"/>
      <c r="G41" s="57"/>
      <c r="H41" s="57"/>
      <c r="I41" s="57"/>
      <c r="J41" s="85">
        <f>J35-SUM(J36:J40)</f>
        <v>0</v>
      </c>
      <c r="K41" s="86">
        <f>K35-SUM(K36:K40)</f>
        <v>0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90">
        <f>AG35-SUM(AG36:AG40)</f>
        <v>0</v>
      </c>
      <c r="AH41" s="57"/>
      <c r="AI41" s="57"/>
      <c r="AJ41" s="57"/>
      <c r="AK41" s="57"/>
      <c r="AL41" s="57">
        <f>AL35-SUM(AL36:AL40)</f>
        <v>0</v>
      </c>
      <c r="AM41" s="58">
        <f>F41-(SUM(S41:S41))</f>
        <v>0</v>
      </c>
      <c r="AN41" s="58">
        <f>E41-SUM(O41:O41)</f>
        <v>0</v>
      </c>
      <c r="AO41" s="58">
        <f t="shared" ref="AO41:AO47" si="56">G41-SUM(T41:W41)</f>
        <v>0</v>
      </c>
      <c r="AP41" s="58">
        <f>H41-SUM(X41:AA41)</f>
        <v>0</v>
      </c>
      <c r="AQ41" s="57">
        <f t="shared" ref="AQ41:BP41" si="57">AQ35-SUM(AQ36:AQ40)</f>
        <v>0</v>
      </c>
      <c r="AR41" s="57">
        <f t="shared" si="57"/>
        <v>0</v>
      </c>
      <c r="AS41" s="44">
        <f t="shared" si="57"/>
        <v>0</v>
      </c>
      <c r="AT41" s="43">
        <f t="shared" si="57"/>
        <v>0</v>
      </c>
      <c r="AU41" s="43">
        <f t="shared" si="57"/>
        <v>0</v>
      </c>
      <c r="AV41" s="43">
        <f t="shared" si="57"/>
        <v>0</v>
      </c>
      <c r="AW41" s="43">
        <f t="shared" si="57"/>
        <v>0</v>
      </c>
      <c r="AX41" s="43">
        <f t="shared" si="57"/>
        <v>0</v>
      </c>
      <c r="AY41" s="44">
        <f t="shared" si="57"/>
        <v>0</v>
      </c>
      <c r="AZ41" s="131">
        <f t="shared" si="57"/>
        <v>0</v>
      </c>
      <c r="BA41" s="43">
        <f t="shared" si="57"/>
        <v>0</v>
      </c>
      <c r="BB41" s="43">
        <f t="shared" si="57"/>
        <v>0</v>
      </c>
      <c r="BC41" s="43">
        <f t="shared" si="57"/>
        <v>0</v>
      </c>
      <c r="BD41" s="43">
        <f t="shared" si="57"/>
        <v>0</v>
      </c>
      <c r="BE41" s="43">
        <f t="shared" si="57"/>
        <v>0</v>
      </c>
      <c r="BF41" s="43">
        <f t="shared" si="57"/>
        <v>0</v>
      </c>
      <c r="BG41" s="43">
        <f t="shared" si="57"/>
        <v>0</v>
      </c>
      <c r="BH41" s="43">
        <f t="shared" si="57"/>
        <v>0</v>
      </c>
      <c r="BI41" s="43">
        <f t="shared" si="57"/>
        <v>0</v>
      </c>
      <c r="BJ41" s="43">
        <f t="shared" si="57"/>
        <v>0</v>
      </c>
      <c r="BK41" s="43">
        <f t="shared" si="57"/>
        <v>0</v>
      </c>
      <c r="BL41" s="43">
        <f t="shared" si="57"/>
        <v>0</v>
      </c>
      <c r="BM41" s="43">
        <f t="shared" si="57"/>
        <v>0</v>
      </c>
      <c r="BN41" s="43">
        <f t="shared" si="57"/>
        <v>0</v>
      </c>
      <c r="BO41" s="43">
        <f t="shared" si="57"/>
        <v>0</v>
      </c>
      <c r="BP41" s="43">
        <f t="shared" si="57"/>
        <v>0</v>
      </c>
      <c r="BQ41" s="43"/>
      <c r="BR41" s="43">
        <f t="shared" ref="BR41:BV41" si="58">BR35-SUM(BR36:BR40)</f>
        <v>0</v>
      </c>
      <c r="BS41" s="43">
        <f t="shared" si="58"/>
        <v>0</v>
      </c>
      <c r="BT41" s="43">
        <f t="shared" si="58"/>
        <v>0</v>
      </c>
      <c r="BU41" s="43">
        <f t="shared" si="58"/>
        <v>0</v>
      </c>
      <c r="BV41" s="50">
        <f t="shared" si="58"/>
        <v>0</v>
      </c>
      <c r="BX41" s="52"/>
      <c r="BY41" s="52"/>
    </row>
    <row r="42" spans="1:83" s="91" customFormat="1" ht="25.5">
      <c r="A42" s="15" t="s">
        <v>40</v>
      </c>
      <c r="B42" s="16"/>
      <c r="C42" s="16"/>
      <c r="D42" s="16"/>
      <c r="E42" s="16"/>
      <c r="F42" s="16"/>
      <c r="G42" s="16"/>
      <c r="H42" s="16"/>
      <c r="I42" s="16"/>
      <c r="J42" s="21"/>
      <c r="K42" s="7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20"/>
      <c r="AH42" s="16"/>
      <c r="AI42" s="16"/>
      <c r="AJ42" s="16"/>
      <c r="AK42" s="16"/>
      <c r="AL42" s="16"/>
      <c r="AM42" s="16">
        <f>F42-(SUM(S42:S42))</f>
        <v>0</v>
      </c>
      <c r="AN42" s="16">
        <f>E42-SUM(O42:O42)</f>
        <v>0</v>
      </c>
      <c r="AO42" s="16">
        <f t="shared" si="56"/>
        <v>0</v>
      </c>
      <c r="AP42" s="16"/>
      <c r="AQ42" s="16"/>
      <c r="AR42" s="16"/>
      <c r="AS42" s="21"/>
      <c r="AT42" s="16"/>
      <c r="AU42" s="16"/>
      <c r="AV42" s="16"/>
      <c r="AW42" s="16"/>
      <c r="AX42" s="16"/>
      <c r="AY42" s="21"/>
      <c r="AZ42" s="2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20"/>
      <c r="BX42" s="52"/>
      <c r="BY42" s="52"/>
    </row>
    <row r="43" spans="1:83" s="28" customFormat="1" ht="15" customHeight="1">
      <c r="A43" s="23" t="s">
        <v>33</v>
      </c>
      <c r="B43" s="34">
        <f>'[9]By company'!$R$317/10^6</f>
        <v>3.1855025630235287</v>
      </c>
      <c r="C43" s="34">
        <f>'[9]By company'!$S$317/10^6</f>
        <v>4.3613119999999999</v>
      </c>
      <c r="D43" s="34">
        <f>'[9]By company'!$X$317/10^6</f>
        <v>5.2548755522423596</v>
      </c>
      <c r="E43" s="34">
        <f>'[9]By company'!$AC$317/10^6</f>
        <v>5.8039158392465975</v>
      </c>
      <c r="F43" s="34">
        <f>'[9]By company'!$AH$317/10^6</f>
        <v>6.24941747</v>
      </c>
      <c r="G43" s="34">
        <f>'[10]By company'!$AM$321/10^6</f>
        <v>7.0235972752636497</v>
      </c>
      <c r="H43" s="34">
        <f>'[3]By company'!$AR$345/10^6</f>
        <v>8.728926665510043</v>
      </c>
      <c r="I43" s="34">
        <f>I16</f>
        <v>9.1032677084520284</v>
      </c>
      <c r="J43" s="35">
        <f t="shared" ref="J43:K43" si="59">J16</f>
        <v>9.0558329599658993</v>
      </c>
      <c r="K43" s="36">
        <f t="shared" si="59"/>
        <v>9.563605449267218</v>
      </c>
      <c r="L43" s="34">
        <f>'[9]By company'!$Y$317/10^6</f>
        <v>1.4233449846048198</v>
      </c>
      <c r="M43" s="34">
        <f>'[9]By company'!$Z$317/10^6</f>
        <v>1.445737068888586</v>
      </c>
      <c r="N43" s="34">
        <f>'[9]By company'!$AA$317/10^6</f>
        <v>1.4709999588757243</v>
      </c>
      <c r="O43" s="34">
        <f>'[9]By company'!$AB$317/10^6</f>
        <v>1.4638338268774662</v>
      </c>
      <c r="P43" s="34">
        <f>'[9]By company'!$AD$317/10^6</f>
        <v>1.5054495400000001</v>
      </c>
      <c r="Q43" s="34">
        <f>'[9]By company'!$AE$317/10^6</f>
        <v>1.58684508</v>
      </c>
      <c r="R43" s="34">
        <f>'[9]By company'!$AF$317/10^6</f>
        <v>1.6325157000000001</v>
      </c>
      <c r="S43" s="34">
        <f>'[9]By company'!$AG$317/10^6</f>
        <v>1.5246071499999998</v>
      </c>
      <c r="T43" s="34">
        <f>'[9]By company'!$AI$317/10^6</f>
        <v>1.6267209389142077</v>
      </c>
      <c r="U43" s="42">
        <f>'[9]By company'!$AJ$317/10^6</f>
        <v>1.8145852072488728</v>
      </c>
      <c r="V43" s="34">
        <f>'[11]By company'!$AK$317/10^6</f>
        <v>1.8015288626199988</v>
      </c>
      <c r="W43" s="34">
        <f>'[10]By company'!$AL$321/10^6</f>
        <v>1.7807622664805691</v>
      </c>
      <c r="X43" s="34">
        <f>'[12]By company'!$AN$349/10^6</f>
        <v>1.7647709200019872</v>
      </c>
      <c r="Y43" s="34">
        <f>Y16</f>
        <v>2.3193589555325862</v>
      </c>
      <c r="Z43" s="34">
        <f>'[2]By company'!$AP$345/10^6</f>
        <v>2.3795751199698389</v>
      </c>
      <c r="AA43" s="34">
        <f>'[3]By company'!$AQ$345/10^6</f>
        <v>2.2652216700056336</v>
      </c>
      <c r="AB43" s="34">
        <f t="shared" ref="AB43:AD43" si="60">AB16</f>
        <v>2.1881375496729887</v>
      </c>
      <c r="AC43" s="92">
        <f t="shared" si="60"/>
        <v>2.2228976203174389</v>
      </c>
      <c r="AD43" s="92">
        <f t="shared" si="60"/>
        <v>2.3866285300104808</v>
      </c>
      <c r="AE43" s="92">
        <f>AE16</f>
        <v>2.3056040084511196</v>
      </c>
      <c r="AF43" s="92">
        <f t="shared" ref="AF43:AG43" si="61">AF16</f>
        <v>2.325123570352289</v>
      </c>
      <c r="AG43" s="93">
        <f t="shared" si="61"/>
        <v>2.5462493404533282</v>
      </c>
      <c r="AH43" s="92">
        <f t="shared" ref="AH43:AH46" si="62">X43+Y43</f>
        <v>4.0841298755345736</v>
      </c>
      <c r="AI43" s="92">
        <f t="shared" ref="AI43:AI46" si="63">Z43+AA43</f>
        <v>4.644796789975473</v>
      </c>
      <c r="AJ43" s="92">
        <f t="shared" ref="AJ43:AJ46" si="64">AB43+AC43</f>
        <v>4.4110351699904271</v>
      </c>
      <c r="AK43" s="92">
        <f t="shared" ref="AK43:AK46" si="65">AD43+AE43</f>
        <v>4.6922325384616004</v>
      </c>
      <c r="AL43" s="92">
        <f>AF43+AG43</f>
        <v>4.8713729108056167</v>
      </c>
      <c r="AM43" s="28">
        <f>E43-SUM(L43:O43)</f>
        <v>0</v>
      </c>
      <c r="AN43" s="28">
        <f>F43-SUM(P43:S43)</f>
        <v>0</v>
      </c>
      <c r="AO43" s="28">
        <f t="shared" si="56"/>
        <v>0</v>
      </c>
      <c r="AP43" s="28">
        <f>H43-SUM(X43:AA43)</f>
        <v>0</v>
      </c>
      <c r="AQ43" s="24">
        <f t="shared" ref="AQ43:BF46" si="66">B43/B$43</f>
        <v>1</v>
      </c>
      <c r="AR43" s="24">
        <f t="shared" si="66"/>
        <v>1</v>
      </c>
      <c r="AS43" s="25">
        <f t="shared" si="66"/>
        <v>1</v>
      </c>
      <c r="AT43" s="24">
        <f t="shared" si="66"/>
        <v>1</v>
      </c>
      <c r="AU43" s="24">
        <f t="shared" si="66"/>
        <v>1</v>
      </c>
      <c r="AV43" s="24">
        <f t="shared" si="66"/>
        <v>1</v>
      </c>
      <c r="AW43" s="24">
        <f t="shared" si="66"/>
        <v>1</v>
      </c>
      <c r="AX43" s="24">
        <f t="shared" si="66"/>
        <v>1</v>
      </c>
      <c r="AY43" s="25">
        <f t="shared" si="66"/>
        <v>1</v>
      </c>
      <c r="AZ43" s="26">
        <f t="shared" si="66"/>
        <v>1</v>
      </c>
      <c r="BA43" s="24">
        <f t="shared" si="66"/>
        <v>1</v>
      </c>
      <c r="BB43" s="24">
        <f t="shared" si="66"/>
        <v>1</v>
      </c>
      <c r="BC43" s="24">
        <f t="shared" si="66"/>
        <v>1</v>
      </c>
      <c r="BD43" s="24">
        <f t="shared" si="66"/>
        <v>1</v>
      </c>
      <c r="BE43" s="24">
        <f t="shared" si="66"/>
        <v>1</v>
      </c>
      <c r="BF43" s="24">
        <f t="shared" si="66"/>
        <v>1</v>
      </c>
      <c r="BG43" s="24">
        <f t="shared" ref="BG43:BV46" si="67">R43/R$43</f>
        <v>1</v>
      </c>
      <c r="BH43" s="24">
        <f t="shared" si="67"/>
        <v>1</v>
      </c>
      <c r="BI43" s="24">
        <f t="shared" si="67"/>
        <v>1</v>
      </c>
      <c r="BJ43" s="24">
        <f t="shared" si="67"/>
        <v>1</v>
      </c>
      <c r="BK43" s="24">
        <f t="shared" si="67"/>
        <v>1</v>
      </c>
      <c r="BL43" s="24">
        <f t="shared" si="67"/>
        <v>1</v>
      </c>
      <c r="BM43" s="24">
        <f t="shared" si="67"/>
        <v>1</v>
      </c>
      <c r="BN43" s="24">
        <f t="shared" si="67"/>
        <v>1</v>
      </c>
      <c r="BO43" s="24">
        <f t="shared" si="67"/>
        <v>1</v>
      </c>
      <c r="BP43" s="24">
        <f t="shared" si="67"/>
        <v>1</v>
      </c>
      <c r="BQ43" s="24">
        <f t="shared" si="67"/>
        <v>1</v>
      </c>
      <c r="BR43" s="24">
        <f t="shared" si="67"/>
        <v>1</v>
      </c>
      <c r="BS43" s="24">
        <f t="shared" si="67"/>
        <v>1</v>
      </c>
      <c r="BT43" s="24">
        <f t="shared" si="67"/>
        <v>1</v>
      </c>
      <c r="BU43" s="24">
        <f t="shared" si="67"/>
        <v>1</v>
      </c>
      <c r="BV43" s="27">
        <f t="shared" si="67"/>
        <v>1</v>
      </c>
      <c r="BX43" s="52"/>
      <c r="BY43" s="52"/>
    </row>
    <row r="44" spans="1:83" s="28" customFormat="1" ht="15" customHeight="1">
      <c r="A44" s="29" t="s">
        <v>41</v>
      </c>
      <c r="B44" s="34">
        <f>'[9]By company'!$AR$317/10^6</f>
        <v>8.2101916801063601E-2</v>
      </c>
      <c r="C44" s="34">
        <f>'[9]By company'!$AS$317/10^6</f>
        <v>0.30694329220252292</v>
      </c>
      <c r="D44" s="34">
        <f>'[9]By company'!$AX$317/10^6</f>
        <v>0.87115926489395001</v>
      </c>
      <c r="E44" s="34">
        <f>'[9]By company'!$BC$317/10^6</f>
        <v>1.0795230505344338</v>
      </c>
      <c r="F44" s="34">
        <f>'[9]By company'!$BH$317/10^6</f>
        <v>1.324804265902902</v>
      </c>
      <c r="G44" s="34">
        <f>'[10]By company'!$BL$321/10^6</f>
        <v>1.4630613865522</v>
      </c>
      <c r="H44" s="34">
        <f>'[3]By company'!$CE$345/10^6</f>
        <v>1.6535177001683978</v>
      </c>
      <c r="I44" s="34">
        <f>'[4]By company'!$CQ$377/10^6</f>
        <v>1.789548294921494</v>
      </c>
      <c r="J44" s="35">
        <f>'[5]By company'!$DA$409/10^6</f>
        <v>1.7549867553205263</v>
      </c>
      <c r="K44" s="36">
        <f>'[5]By company'!$CZ$409/10^6</f>
        <v>1.9046878247045411</v>
      </c>
      <c r="L44" s="34">
        <f>'[9]By company'!$AY$317/10^6</f>
        <v>0.26425917817290762</v>
      </c>
      <c r="M44" s="34">
        <f>'[9]By company'!$AZ$317/10^6</f>
        <v>0.24976160129525388</v>
      </c>
      <c r="N44" s="34">
        <f>'[9]By company'!$BA$317/10^6</f>
        <v>0.268741288514247</v>
      </c>
      <c r="O44" s="34">
        <f>'[9]By company'!$BB$317/10^6</f>
        <v>0.29676098255202527</v>
      </c>
      <c r="P44" s="34">
        <f>'[9]By company'!$BD$317/10^6</f>
        <v>0.29827347592644771</v>
      </c>
      <c r="Q44" s="34">
        <f>'[9]By company'!$BE$317/10^6</f>
        <v>0.33300259771227203</v>
      </c>
      <c r="R44" s="34">
        <f>'[9]By company'!$BF$317/10^6</f>
        <v>0.34856629586716142</v>
      </c>
      <c r="S44" s="34">
        <f>'[9]By company'!$BG$317/10^6</f>
        <v>0.34496189639702091</v>
      </c>
      <c r="T44" s="34">
        <f>'[9]By company'!$BI$317/10^6</f>
        <v>0.34640463553928169</v>
      </c>
      <c r="U44" s="42">
        <f>'[9]By company'!$BJ$317/10^6</f>
        <v>0.39015300246815471</v>
      </c>
      <c r="V44" s="34">
        <f>'[11]By company'!$BL$317/10^6</f>
        <v>0.36008182418825546</v>
      </c>
      <c r="W44" s="34">
        <f>'[10]By company'!$BK$321/10^6</f>
        <v>0.36642192435650783</v>
      </c>
      <c r="X44" s="34">
        <f>'[12]By company'!$BP$349/10^6</f>
        <v>0.34764275494768848</v>
      </c>
      <c r="Y44" s="34">
        <f>'[13]By company'!$BT$345/10^6</f>
        <v>0.4295002106040825</v>
      </c>
      <c r="Z44" s="34">
        <f>'[2]By company'!$BV$345/10^6</f>
        <v>0.432013919435351</v>
      </c>
      <c r="AA44" s="34">
        <f>'[3]By company'!$CD$345/10^6</f>
        <v>0.44436081518127579</v>
      </c>
      <c r="AB44" s="34">
        <f>'[14]By company'!$CI$345/10^6</f>
        <v>0.44145120152891515</v>
      </c>
      <c r="AC44" s="34">
        <f>'[6]By company'!$CM$353/10^6</f>
        <v>0.43716081917498423</v>
      </c>
      <c r="AD44" s="34">
        <f>'[7]By company'!$CO$365/10^6</f>
        <v>0.46312475506092093</v>
      </c>
      <c r="AE44" s="34">
        <f t="shared" ref="AE44:AE46" si="68">I44-AB44-AC44-AD44</f>
        <v>0.44781151915667367</v>
      </c>
      <c r="AF44" s="34">
        <f>'[8]By company'!$CS$389/10^6</f>
        <v>0.4820898060696755</v>
      </c>
      <c r="AG44" s="37">
        <f>'[5]By company'!$CW$409/10^6</f>
        <v>0.51166174441727075</v>
      </c>
      <c r="AH44" s="34">
        <f t="shared" si="62"/>
        <v>0.77714296555177098</v>
      </c>
      <c r="AI44" s="34">
        <f t="shared" si="63"/>
        <v>0.87637473461662685</v>
      </c>
      <c r="AJ44" s="34">
        <f t="shared" si="64"/>
        <v>0.87861202070389943</v>
      </c>
      <c r="AK44" s="34">
        <f t="shared" si="65"/>
        <v>0.9109362742175946</v>
      </c>
      <c r="AL44" s="34">
        <f t="shared" ref="AL44:AL46" si="69">AF44+AG44</f>
        <v>0.9937515504869463</v>
      </c>
      <c r="AM44" s="28">
        <f>E44-SUM(L44:O44)</f>
        <v>0</v>
      </c>
      <c r="AN44" s="28">
        <f>F44-SUM(P44:S44)</f>
        <v>0</v>
      </c>
      <c r="AO44" s="28">
        <f t="shared" si="56"/>
        <v>0</v>
      </c>
      <c r="AP44" s="28">
        <f>H44-SUM(X44:AA44)</f>
        <v>0</v>
      </c>
      <c r="AQ44" s="24">
        <f t="shared" si="66"/>
        <v>2.5773615050284669E-2</v>
      </c>
      <c r="AR44" s="24">
        <f t="shared" si="66"/>
        <v>7.0378659495702878E-2</v>
      </c>
      <c r="AS44" s="25">
        <f t="shared" si="66"/>
        <v>0.16578114100574828</v>
      </c>
      <c r="AT44" s="24">
        <f t="shared" si="66"/>
        <v>0.18599908758748748</v>
      </c>
      <c r="AU44" s="24">
        <f t="shared" si="66"/>
        <v>0.21198844088469929</v>
      </c>
      <c r="AV44" s="24">
        <f t="shared" si="66"/>
        <v>0.20830655990270741</v>
      </c>
      <c r="AW44" s="24">
        <f t="shared" si="66"/>
        <v>0.18942967028258115</v>
      </c>
      <c r="AX44" s="24">
        <f t="shared" si="66"/>
        <v>0.19658306799655781</v>
      </c>
      <c r="AY44" s="25">
        <f t="shared" si="66"/>
        <v>0.19379628169810398</v>
      </c>
      <c r="AZ44" s="26">
        <f t="shared" si="66"/>
        <v>0.19916001708858472</v>
      </c>
      <c r="BA44" s="24">
        <f t="shared" si="66"/>
        <v>0.18566066626937744</v>
      </c>
      <c r="BB44" s="24">
        <f t="shared" si="66"/>
        <v>0.17275727839451382</v>
      </c>
      <c r="BC44" s="24">
        <f t="shared" si="66"/>
        <v>0.18269292727896758</v>
      </c>
      <c r="BD44" s="24">
        <f t="shared" si="66"/>
        <v>0.20272860013424623</v>
      </c>
      <c r="BE44" s="24">
        <f t="shared" si="66"/>
        <v>0.19812917537338892</v>
      </c>
      <c r="BF44" s="24">
        <f t="shared" si="66"/>
        <v>0.20985198990708787</v>
      </c>
      <c r="BG44" s="24">
        <f t="shared" si="67"/>
        <v>0.21351482002112532</v>
      </c>
      <c r="BH44" s="24">
        <f t="shared" si="67"/>
        <v>0.22626280901084647</v>
      </c>
      <c r="BI44" s="24">
        <f t="shared" si="67"/>
        <v>0.21294656462127884</v>
      </c>
      <c r="BJ44" s="24">
        <f t="shared" si="67"/>
        <v>0.21500946933193238</v>
      </c>
      <c r="BK44" s="24">
        <f t="shared" si="67"/>
        <v>0.19987568984300447</v>
      </c>
      <c r="BL44" s="24">
        <f t="shared" si="67"/>
        <v>0.20576689615098942</v>
      </c>
      <c r="BM44" s="24">
        <f t="shared" si="67"/>
        <v>0.19699030112491711</v>
      </c>
      <c r="BN44" s="24">
        <f t="shared" si="67"/>
        <v>0.18518056878585137</v>
      </c>
      <c r="BO44" s="24">
        <f t="shared" si="67"/>
        <v>0.18155086418991756</v>
      </c>
      <c r="BP44" s="24">
        <f t="shared" si="67"/>
        <v>0.1961665920228331</v>
      </c>
      <c r="BQ44" s="24">
        <f t="shared" si="67"/>
        <v>0.20174746399964155</v>
      </c>
      <c r="BR44" s="24">
        <f t="shared" si="67"/>
        <v>0.19666259713416576</v>
      </c>
      <c r="BS44" s="24">
        <f t="shared" si="67"/>
        <v>0.19404978581182347</v>
      </c>
      <c r="BT44" s="24">
        <f t="shared" si="67"/>
        <v>0.19422742045695379</v>
      </c>
      <c r="BU44" s="24">
        <f t="shared" si="67"/>
        <v>0.20733943443557801</v>
      </c>
      <c r="BV44" s="27">
        <f t="shared" si="67"/>
        <v>0.20094722707956625</v>
      </c>
      <c r="BX44" s="52"/>
      <c r="BY44" s="52"/>
    </row>
    <row r="45" spans="1:83" s="28" customFormat="1" ht="15" customHeight="1">
      <c r="A45" s="29" t="s">
        <v>42</v>
      </c>
      <c r="B45" s="34">
        <f>'[9]By company'!$BR$315/10^6</f>
        <v>1.3779272511385285</v>
      </c>
      <c r="C45" s="34">
        <f>'[9]By company'!$BS$315/10^6</f>
        <v>2.081734</v>
      </c>
      <c r="D45" s="34">
        <f>'[9]By company'!$BX$315/10^6</f>
        <v>2.3597725780619809</v>
      </c>
      <c r="E45" s="34">
        <f>'[9]By company'!$CC$315/10^6</f>
        <v>2.3487702616546851</v>
      </c>
      <c r="F45" s="34">
        <f>'[9]By company'!$CH$315/10^6</f>
        <v>2.413652423191448</v>
      </c>
      <c r="G45" s="34">
        <f>'[10]By company'!$CK$319/10^6</f>
        <v>2.9393710713615429</v>
      </c>
      <c r="H45" s="34">
        <f>'[3]By company'!$DR$343/10^6</f>
        <v>4.2700115020013465</v>
      </c>
      <c r="I45" s="34">
        <f>'[4]By company'!$EK$375/10^6</f>
        <v>4.6712146413882092</v>
      </c>
      <c r="J45" s="35">
        <f>'[5]By company'!$EY$407/10^6</f>
        <v>4.589214528431401</v>
      </c>
      <c r="K45" s="36">
        <f>'[5]By company'!$EX$407/10^6</f>
        <v>4.942107284888638</v>
      </c>
      <c r="L45" s="34">
        <f>'[9]By company'!$BY$315/10^6</f>
        <v>0.59450605272596257</v>
      </c>
      <c r="M45" s="34">
        <f>'[9]By company'!$BZ$315/10^6</f>
        <v>0.60695880959998372</v>
      </c>
      <c r="N45" s="34">
        <f>'[9]By company'!$CA$315/10^6</f>
        <v>0.58817834745631459</v>
      </c>
      <c r="O45" s="34">
        <f>'[9]By company'!$CB$315/10^6</f>
        <v>0.55912705187242417</v>
      </c>
      <c r="P45" s="34">
        <f>'[9]By company'!$CD$315/10^6</f>
        <v>0.60486101075266907</v>
      </c>
      <c r="Q45" s="34">
        <f>'[9]By company'!$CE$315/10^6</f>
        <v>0.61324325528172796</v>
      </c>
      <c r="R45" s="34">
        <f>'[9]By company'!$CF$315/10^6</f>
        <v>0.63499174795152136</v>
      </c>
      <c r="S45" s="34">
        <f>'[9]By company'!$CG$315/10^6</f>
        <v>0.56055640920552996</v>
      </c>
      <c r="T45" s="34">
        <f>'[9]By company'!$CI$315/10^6</f>
        <v>0.63956327544432534</v>
      </c>
      <c r="U45" s="42">
        <f>'[9]By company'!$CJ$315/10^6</f>
        <v>0.75362834783342392</v>
      </c>
      <c r="V45" s="34">
        <f>'[11]By company'!$CM$315/10^6</f>
        <v>0.78691178023010078</v>
      </c>
      <c r="W45" s="34">
        <f>'[10]By company'!$CJ$319/10^6</f>
        <v>0.75926766785369282</v>
      </c>
      <c r="X45" s="34">
        <f>'[12]By company'!$CR$347/10^6</f>
        <v>0.72635130915693757</v>
      </c>
      <c r="Y45" s="34">
        <f>'[13]By company'!$CY$343/10^6</f>
        <v>1.1558563695775599</v>
      </c>
      <c r="Z45" s="34">
        <f>'[2]By company'!$DB$343/10^6</f>
        <v>1.218845756173579</v>
      </c>
      <c r="AA45" s="34">
        <f>'[3]By company'!$DQ$343/10^6</f>
        <v>1.1689580670932693</v>
      </c>
      <c r="AB45" s="34">
        <f>'[14]By company'!$DY$343/10^6</f>
        <v>1.0938353646083994</v>
      </c>
      <c r="AC45" s="34">
        <f>'[6]By company'!$EF$351/10^6</f>
        <v>1.1075743405561522</v>
      </c>
      <c r="AD45" s="34">
        <f>'[7]By company'!$EI$363/10^6</f>
        <v>1.2710282479654127</v>
      </c>
      <c r="AE45" s="34">
        <f t="shared" si="68"/>
        <v>1.1987766882582449</v>
      </c>
      <c r="AF45" s="34">
        <f>'[8]By company'!$EN$387/10^6</f>
        <v>1.1607149458270318</v>
      </c>
      <c r="AG45" s="37">
        <f>'[5]By company'!$EU$407/10^6</f>
        <v>1.3115874028379479</v>
      </c>
      <c r="AH45" s="34">
        <f t="shared" si="62"/>
        <v>1.8822076787344975</v>
      </c>
      <c r="AI45" s="34">
        <f t="shared" si="63"/>
        <v>2.3878038232668484</v>
      </c>
      <c r="AJ45" s="34">
        <f t="shared" si="64"/>
        <v>2.2014097051645516</v>
      </c>
      <c r="AK45" s="34">
        <f t="shared" si="65"/>
        <v>2.4698049362236576</v>
      </c>
      <c r="AL45" s="34">
        <f t="shared" si="69"/>
        <v>2.4723023486649796</v>
      </c>
      <c r="AM45" s="28">
        <f>E45-SUM(L45:O45)</f>
        <v>0</v>
      </c>
      <c r="AN45" s="28">
        <f>F45-SUM(P45:S45)</f>
        <v>0</v>
      </c>
      <c r="AO45" s="28">
        <f t="shared" si="56"/>
        <v>0</v>
      </c>
      <c r="AP45" s="28">
        <f>H45-SUM(X45:AA45)</f>
        <v>0</v>
      </c>
      <c r="AQ45" s="24">
        <f t="shared" si="66"/>
        <v>0.43256196593063323</v>
      </c>
      <c r="AR45" s="24">
        <f t="shared" si="66"/>
        <v>0.47731829321085034</v>
      </c>
      <c r="AS45" s="25">
        <f t="shared" si="66"/>
        <v>0.44906345632771821</v>
      </c>
      <c r="AT45" s="24">
        <f t="shared" si="66"/>
        <v>0.404687167545072</v>
      </c>
      <c r="AU45" s="24">
        <f t="shared" si="66"/>
        <v>0.38622038530439989</v>
      </c>
      <c r="AV45" s="24">
        <f t="shared" si="66"/>
        <v>0.41849937520103692</v>
      </c>
      <c r="AW45" s="24">
        <f t="shared" si="66"/>
        <v>0.48917944503682503</v>
      </c>
      <c r="AX45" s="24">
        <f t="shared" si="66"/>
        <v>0.51313602884062925</v>
      </c>
      <c r="AY45" s="25">
        <f t="shared" si="66"/>
        <v>0.50676890228866167</v>
      </c>
      <c r="AZ45" s="26">
        <f t="shared" si="66"/>
        <v>0.51676193785967106</v>
      </c>
      <c r="BA45" s="24">
        <f t="shared" si="66"/>
        <v>0.41768233222181361</v>
      </c>
      <c r="BB45" s="24">
        <f t="shared" si="66"/>
        <v>0.41982655260170154</v>
      </c>
      <c r="BC45" s="24">
        <f t="shared" si="66"/>
        <v>0.39984932963958442</v>
      </c>
      <c r="BD45" s="24">
        <f t="shared" si="66"/>
        <v>0.38196074008284769</v>
      </c>
      <c r="BE45" s="24">
        <f t="shared" si="66"/>
        <v>0.4017809927742042</v>
      </c>
      <c r="BF45" s="24">
        <f t="shared" si="66"/>
        <v>0.38645439495689643</v>
      </c>
      <c r="BG45" s="24">
        <f t="shared" si="67"/>
        <v>0.38896517071873876</v>
      </c>
      <c r="BH45" s="24">
        <f t="shared" si="67"/>
        <v>0.36767268814496246</v>
      </c>
      <c r="BI45" s="24">
        <f t="shared" si="67"/>
        <v>0.39316102728180075</v>
      </c>
      <c r="BJ45" s="24">
        <f t="shared" si="67"/>
        <v>0.4153171451099914</v>
      </c>
      <c r="BK45" s="24">
        <f t="shared" si="67"/>
        <v>0.43680220536998754</v>
      </c>
      <c r="BL45" s="24">
        <f t="shared" si="67"/>
        <v>0.42637228008783035</v>
      </c>
      <c r="BM45" s="24">
        <f t="shared" si="67"/>
        <v>0.41158390640079207</v>
      </c>
      <c r="BN45" s="24">
        <f t="shared" si="67"/>
        <v>0.49835165308085944</v>
      </c>
      <c r="BO45" s="24">
        <f t="shared" si="67"/>
        <v>0.51221150614023392</v>
      </c>
      <c r="BP45" s="24">
        <f t="shared" si="67"/>
        <v>0.51604577272579344</v>
      </c>
      <c r="BQ45" s="24">
        <f t="shared" si="67"/>
        <v>0.4998933292707628</v>
      </c>
      <c r="BR45" s="24">
        <f t="shared" si="67"/>
        <v>0.49825701842174186</v>
      </c>
      <c r="BS45" s="24">
        <f t="shared" si="67"/>
        <v>0.5325622450175902</v>
      </c>
      <c r="BT45" s="24">
        <f t="shared" si="67"/>
        <v>0.51994040774745631</v>
      </c>
      <c r="BU45" s="24">
        <f t="shared" si="67"/>
        <v>0.49920570271074544</v>
      </c>
      <c r="BV45" s="27">
        <f t="shared" si="67"/>
        <v>0.51510564264080916</v>
      </c>
      <c r="BX45" s="52"/>
      <c r="BY45" s="52"/>
    </row>
    <row r="46" spans="1:83" s="28" customFormat="1" ht="15" customHeight="1">
      <c r="A46" s="29" t="s">
        <v>43</v>
      </c>
      <c r="B46" s="34">
        <f>'[9]By company'!$BR$312/10^6</f>
        <v>1.7254733950839365</v>
      </c>
      <c r="C46" s="34">
        <f>'[9]By company'!$BS$312/10^6</f>
        <v>1.9726347077974771</v>
      </c>
      <c r="D46" s="34">
        <f>'[9]By company'!$BX$312/10^6</f>
        <v>2.0239437092864283</v>
      </c>
      <c r="E46" s="34">
        <f>'[9]By company'!$CC$312/10^6</f>
        <v>2.3756225270574771</v>
      </c>
      <c r="F46" s="34">
        <f>'[9]By company'!$CH$312/10^6</f>
        <v>2.5109607809056498</v>
      </c>
      <c r="G46" s="34">
        <f>'[10]By company'!$CK$316/10^6</f>
        <v>2.6211648173499058</v>
      </c>
      <c r="H46" s="94">
        <f>'[3]By company'!$DR$340/10^6</f>
        <v>2.8053974633403018</v>
      </c>
      <c r="I46" s="94">
        <f>'[4]By company'!$EK$372/10^6</f>
        <v>2.6425047721423254</v>
      </c>
      <c r="J46" s="95">
        <f>'[5]By company'!$EY$404/10^6</f>
        <v>2.7116316762139743</v>
      </c>
      <c r="K46" s="96">
        <f>'[5]By company'!$EX$404/10^6</f>
        <v>2.7168103396740397</v>
      </c>
      <c r="L46" s="34">
        <f>'[9]By company'!$BY$312/10^6</f>
        <v>0.56457975370594948</v>
      </c>
      <c r="M46" s="34">
        <f>'[9]By company'!$BZ$312/10^6</f>
        <v>0.58901665799334868</v>
      </c>
      <c r="N46" s="34">
        <f>'[9]By company'!$CA$312/10^6</f>
        <v>0.61408032290516279</v>
      </c>
      <c r="O46" s="34">
        <f>'[9]By company'!$CB$312/10^6</f>
        <v>0.60794579245301639</v>
      </c>
      <c r="P46" s="34">
        <f>'[9]By company'!$CD$312/10^6</f>
        <v>0.6023150533208832</v>
      </c>
      <c r="Q46" s="34">
        <f>'[9]By company'!$CE$312/10^6</f>
        <v>0.64059922700600003</v>
      </c>
      <c r="R46" s="34">
        <f>'[9]By company'!$CF$312/10^6</f>
        <v>0.64895765618131729</v>
      </c>
      <c r="S46" s="34">
        <f>'[9]By company'!$CG$312/10^6</f>
        <v>0.61908884439744927</v>
      </c>
      <c r="T46" s="34">
        <f>'[9]By company'!$CI$312/10^6</f>
        <v>0.64075302793060052</v>
      </c>
      <c r="U46" s="42">
        <f>'[9]By company'!$CJ$312/10^6</f>
        <v>0.67080385694729427</v>
      </c>
      <c r="V46" s="34">
        <f>'[11]By company'!$CM$312/10^6</f>
        <v>0.65453525820164238</v>
      </c>
      <c r="W46" s="34">
        <f>'[10]By company'!$CJ$316/10^6</f>
        <v>0.65507267427036842</v>
      </c>
      <c r="X46" s="34">
        <f>'[12]By company'!$CR$344/10^6</f>
        <v>0.69077685589736137</v>
      </c>
      <c r="Y46" s="34">
        <f>'[13]By company'!$CY$340/10^6</f>
        <v>0.73400237535094404</v>
      </c>
      <c r="Z46" s="34">
        <f>'[2]By company'!$DB$340/10^6</f>
        <v>0.72871544436090863</v>
      </c>
      <c r="AA46" s="34">
        <f>'[3]By company'!$DQ$340/10^6</f>
        <v>0.65190278773108812</v>
      </c>
      <c r="AB46" s="34">
        <f>'[14]By company'!$DY$340/10^6</f>
        <v>0.65285098353567395</v>
      </c>
      <c r="AC46" s="34">
        <f>'[6]By company'!$EF$348/10^6</f>
        <v>0.67816246058630292</v>
      </c>
      <c r="AD46" s="34">
        <f>'[7]By company'!$EI$360/10^6</f>
        <v>0.65247552698414746</v>
      </c>
      <c r="AE46" s="34">
        <f t="shared" si="68"/>
        <v>0.65901580103620094</v>
      </c>
      <c r="AF46" s="34">
        <f>'[8]By company'!$EN$384/10^6</f>
        <v>0.68231881845558129</v>
      </c>
      <c r="AG46" s="37">
        <f>'[5]By company'!$EU$404/10^6</f>
        <v>0.72300019319810971</v>
      </c>
      <c r="AH46" s="34">
        <f t="shared" si="62"/>
        <v>1.4247792312483054</v>
      </c>
      <c r="AI46" s="34">
        <f t="shared" si="63"/>
        <v>1.3806182320919969</v>
      </c>
      <c r="AJ46" s="34">
        <f t="shared" si="64"/>
        <v>1.331013444121977</v>
      </c>
      <c r="AK46" s="34">
        <f t="shared" si="65"/>
        <v>1.3114913280203484</v>
      </c>
      <c r="AL46" s="34">
        <f t="shared" si="69"/>
        <v>1.4053190116536909</v>
      </c>
      <c r="AM46" s="28">
        <f>E46-SUM(L46:O46)</f>
        <v>0</v>
      </c>
      <c r="AN46" s="28">
        <f>F46-SUM(P46:S46)</f>
        <v>0</v>
      </c>
      <c r="AO46" s="28">
        <f t="shared" si="56"/>
        <v>0</v>
      </c>
      <c r="AP46" s="28">
        <f>H46-SUM(X46:AA46)</f>
        <v>0</v>
      </c>
      <c r="AQ46" s="24">
        <f t="shared" si="66"/>
        <v>0.54166441901908202</v>
      </c>
      <c r="AR46" s="24">
        <f t="shared" si="66"/>
        <v>0.45230304729344684</v>
      </c>
      <c r="AS46" s="25">
        <f t="shared" si="66"/>
        <v>0.38515540266653342</v>
      </c>
      <c r="AT46" s="24">
        <f t="shared" si="66"/>
        <v>0.40931374486744027</v>
      </c>
      <c r="AU46" s="24">
        <f t="shared" si="66"/>
        <v>0.40179117381090079</v>
      </c>
      <c r="AV46" s="24">
        <f t="shared" si="66"/>
        <v>0.37319406489625551</v>
      </c>
      <c r="AW46" s="24">
        <f t="shared" si="66"/>
        <v>0.32139088468059418</v>
      </c>
      <c r="AX46" s="24">
        <f t="shared" si="66"/>
        <v>0.29028090316281296</v>
      </c>
      <c r="AY46" s="25">
        <f t="shared" si="66"/>
        <v>0.29943481601323457</v>
      </c>
      <c r="AZ46" s="26">
        <f t="shared" si="66"/>
        <v>0.28407804505174428</v>
      </c>
      <c r="BA46" s="24">
        <f t="shared" si="66"/>
        <v>0.39665700150880884</v>
      </c>
      <c r="BB46" s="24">
        <f t="shared" si="66"/>
        <v>0.40741616900378486</v>
      </c>
      <c r="BC46" s="24">
        <f t="shared" si="66"/>
        <v>0.41745774308144806</v>
      </c>
      <c r="BD46" s="24">
        <f t="shared" si="66"/>
        <v>0.41531065978290577</v>
      </c>
      <c r="BE46" s="24">
        <f t="shared" si="66"/>
        <v>0.40008983185240682</v>
      </c>
      <c r="BF46" s="24">
        <f t="shared" si="66"/>
        <v>0.4036936151360157</v>
      </c>
      <c r="BG46" s="24">
        <f t="shared" si="67"/>
        <v>0.39752000926013592</v>
      </c>
      <c r="BH46" s="24">
        <f t="shared" si="67"/>
        <v>0.40606450284419127</v>
      </c>
      <c r="BI46" s="24">
        <f t="shared" si="67"/>
        <v>0.39389240809692033</v>
      </c>
      <c r="BJ46" s="24">
        <f t="shared" si="67"/>
        <v>0.36967338555807627</v>
      </c>
      <c r="BK46" s="24">
        <f t="shared" si="67"/>
        <v>0.36332210478700794</v>
      </c>
      <c r="BL46" s="24">
        <f t="shared" si="67"/>
        <v>0.36786082376118018</v>
      </c>
      <c r="BM46" s="24">
        <f t="shared" si="67"/>
        <v>0.39142579247429093</v>
      </c>
      <c r="BN46" s="24">
        <f t="shared" si="67"/>
        <v>0.3164677781332893</v>
      </c>
      <c r="BO46" s="24">
        <f t="shared" si="67"/>
        <v>0.30623762966984841</v>
      </c>
      <c r="BP46" s="24">
        <f t="shared" si="67"/>
        <v>0.28778763525137335</v>
      </c>
      <c r="BQ46" s="24">
        <f t="shared" si="67"/>
        <v>0.29835920672959559</v>
      </c>
      <c r="BR46" s="24">
        <f t="shared" si="67"/>
        <v>0.30508038444409263</v>
      </c>
      <c r="BS46" s="24">
        <f t="shared" si="67"/>
        <v>0.2733879691705865</v>
      </c>
      <c r="BT46" s="24">
        <f t="shared" si="67"/>
        <v>0.28583217179558984</v>
      </c>
      <c r="BU46" s="24">
        <f t="shared" si="67"/>
        <v>0.29345486285367633</v>
      </c>
      <c r="BV46" s="27">
        <f t="shared" si="67"/>
        <v>0.2839471302796247</v>
      </c>
      <c r="BX46" s="52"/>
      <c r="BY46" s="52"/>
    </row>
    <row r="47" spans="1:83" s="49" customFormat="1" ht="15" customHeight="1">
      <c r="A47" s="97"/>
      <c r="B47" s="43">
        <f>B43-SUM(B44:B46)</f>
        <v>0</v>
      </c>
      <c r="C47" s="43">
        <f>C43-SUM(C44:C46)</f>
        <v>0</v>
      </c>
      <c r="D47" s="43">
        <f>D43-SUM(D44:D46)</f>
        <v>0</v>
      </c>
      <c r="E47" s="43">
        <f t="shared" ref="E47:G47" si="70">E43-SUM(E44:E46)</f>
        <v>0</v>
      </c>
      <c r="F47" s="43">
        <f t="shared" si="70"/>
        <v>0</v>
      </c>
      <c r="G47" s="43">
        <f t="shared" si="70"/>
        <v>0</v>
      </c>
      <c r="H47" s="43">
        <f>H43-SUM(H44:H46)</f>
        <v>0</v>
      </c>
      <c r="I47" s="43">
        <f>I43-SUM(I44:I46)</f>
        <v>0</v>
      </c>
      <c r="J47" s="44">
        <f>J43-SUM(J44:J46)</f>
        <v>0</v>
      </c>
      <c r="K47" s="45">
        <f>K43-SUM(K44:K46)</f>
        <v>0</v>
      </c>
      <c r="L47" s="43">
        <f t="shared" ref="L47:W47" si="71">L43-SUM(L44:L46)</f>
        <v>0</v>
      </c>
      <c r="M47" s="43">
        <f t="shared" si="71"/>
        <v>0</v>
      </c>
      <c r="N47" s="43">
        <f t="shared" si="71"/>
        <v>0</v>
      </c>
      <c r="O47" s="43">
        <f t="shared" si="71"/>
        <v>0</v>
      </c>
      <c r="P47" s="43">
        <f t="shared" si="71"/>
        <v>0</v>
      </c>
      <c r="Q47" s="43">
        <f t="shared" si="71"/>
        <v>0</v>
      </c>
      <c r="R47" s="43">
        <f t="shared" si="71"/>
        <v>0</v>
      </c>
      <c r="S47" s="43">
        <f t="shared" si="71"/>
        <v>0</v>
      </c>
      <c r="T47" s="43">
        <f t="shared" si="71"/>
        <v>0</v>
      </c>
      <c r="U47" s="43">
        <f t="shared" si="71"/>
        <v>0</v>
      </c>
      <c r="V47" s="43">
        <f t="shared" si="71"/>
        <v>0</v>
      </c>
      <c r="W47" s="43">
        <f t="shared" si="71"/>
        <v>0</v>
      </c>
      <c r="X47" s="43"/>
      <c r="Y47" s="43">
        <f t="shared" ref="Y47:AF47" si="72">Y43-SUM(Y44:Y46)</f>
        <v>0</v>
      </c>
      <c r="Z47" s="43">
        <f t="shared" si="72"/>
        <v>0</v>
      </c>
      <c r="AA47" s="43">
        <f t="shared" si="72"/>
        <v>0</v>
      </c>
      <c r="AB47" s="43">
        <f t="shared" si="72"/>
        <v>0</v>
      </c>
      <c r="AC47" s="43">
        <f t="shared" si="72"/>
        <v>0</v>
      </c>
      <c r="AD47" s="43">
        <f t="shared" si="72"/>
        <v>0</v>
      </c>
      <c r="AE47" s="43">
        <f t="shared" si="72"/>
        <v>0</v>
      </c>
      <c r="AF47" s="43">
        <f t="shared" si="72"/>
        <v>0</v>
      </c>
      <c r="AG47" s="50"/>
      <c r="AH47" s="43"/>
      <c r="AI47" s="43"/>
      <c r="AJ47" s="43"/>
      <c r="AK47" s="43"/>
      <c r="AL47" s="43"/>
      <c r="AO47" s="49">
        <f t="shared" si="56"/>
        <v>0</v>
      </c>
      <c r="AQ47" s="43">
        <f t="shared" ref="AQ47:BV47" si="73">AQ43-SUM(AQ44:AQ46)</f>
        <v>0</v>
      </c>
      <c r="AR47" s="98">
        <f t="shared" si="73"/>
        <v>0</v>
      </c>
      <c r="AS47" s="44">
        <f t="shared" si="73"/>
        <v>0</v>
      </c>
      <c r="AT47" s="43">
        <f t="shared" si="73"/>
        <v>0</v>
      </c>
      <c r="AU47" s="43">
        <f t="shared" si="73"/>
        <v>0</v>
      </c>
      <c r="AV47" s="43">
        <f t="shared" si="73"/>
        <v>0</v>
      </c>
      <c r="AW47" s="43">
        <f t="shared" si="73"/>
        <v>0</v>
      </c>
      <c r="AX47" s="43">
        <f t="shared" si="73"/>
        <v>0</v>
      </c>
      <c r="AY47" s="44">
        <f t="shared" si="73"/>
        <v>0</v>
      </c>
      <c r="AZ47" s="131">
        <f t="shared" si="73"/>
        <v>0</v>
      </c>
      <c r="BA47" s="43">
        <f t="shared" si="73"/>
        <v>0</v>
      </c>
      <c r="BB47" s="43">
        <f t="shared" si="73"/>
        <v>0</v>
      </c>
      <c r="BC47" s="43">
        <f t="shared" si="73"/>
        <v>0</v>
      </c>
      <c r="BD47" s="43">
        <f t="shared" si="73"/>
        <v>0</v>
      </c>
      <c r="BE47" s="43">
        <f t="shared" si="73"/>
        <v>0</v>
      </c>
      <c r="BF47" s="43">
        <f t="shared" si="73"/>
        <v>0</v>
      </c>
      <c r="BG47" s="43">
        <f t="shared" si="73"/>
        <v>0</v>
      </c>
      <c r="BH47" s="43">
        <f t="shared" si="73"/>
        <v>0</v>
      </c>
      <c r="BI47" s="43">
        <f t="shared" si="73"/>
        <v>0</v>
      </c>
      <c r="BJ47" s="43">
        <f t="shared" si="73"/>
        <v>0</v>
      </c>
      <c r="BK47" s="43">
        <f t="shared" si="73"/>
        <v>0</v>
      </c>
      <c r="BL47" s="43">
        <f t="shared" si="73"/>
        <v>0</v>
      </c>
      <c r="BM47" s="43">
        <f t="shared" si="73"/>
        <v>0</v>
      </c>
      <c r="BN47" s="43">
        <f t="shared" si="73"/>
        <v>0</v>
      </c>
      <c r="BO47" s="43">
        <f t="shared" si="73"/>
        <v>0</v>
      </c>
      <c r="BP47" s="43">
        <f t="shared" si="73"/>
        <v>0</v>
      </c>
      <c r="BQ47" s="43">
        <f t="shared" si="73"/>
        <v>0</v>
      </c>
      <c r="BR47" s="43">
        <f t="shared" si="73"/>
        <v>0</v>
      </c>
      <c r="BS47" s="43">
        <f t="shared" si="73"/>
        <v>0</v>
      </c>
      <c r="BT47" s="43">
        <f t="shared" si="73"/>
        <v>0</v>
      </c>
      <c r="BU47" s="43">
        <f t="shared" si="73"/>
        <v>0</v>
      </c>
      <c r="BV47" s="50">
        <f t="shared" si="73"/>
        <v>0</v>
      </c>
      <c r="BX47" s="52"/>
      <c r="BY47" s="52"/>
    </row>
    <row r="48" spans="1:83" s="22" customFormat="1" ht="15" customHeight="1">
      <c r="A48" s="23" t="str">
        <f>A22</f>
        <v>IVL Core EBITDA(THB/t)</v>
      </c>
      <c r="B48" s="59">
        <f t="shared" ref="B48:AE51" si="74">B53/B43</f>
        <v>3955.0720138895222</v>
      </c>
      <c r="C48" s="59">
        <f t="shared" si="74"/>
        <v>3873.5169964347956</v>
      </c>
      <c r="D48" s="59">
        <f t="shared" si="74"/>
        <v>2729.0916239846747</v>
      </c>
      <c r="E48" s="59">
        <f t="shared" si="74"/>
        <v>2529.8835028686472</v>
      </c>
      <c r="F48" s="59">
        <f t="shared" si="74"/>
        <v>2953.5993924838926</v>
      </c>
      <c r="G48" s="59">
        <f t="shared" si="74"/>
        <v>3126.2550430172164</v>
      </c>
      <c r="H48" s="59">
        <f t="shared" si="74"/>
        <v>3135.0556653563308</v>
      </c>
      <c r="I48" s="59">
        <f t="shared" si="74"/>
        <v>3743.4305196747964</v>
      </c>
      <c r="J48" s="74">
        <f t="shared" si="74"/>
        <v>3388.1146750256867</v>
      </c>
      <c r="K48" s="75">
        <f t="shared" si="74"/>
        <v>4275.7396104678774</v>
      </c>
      <c r="L48" s="59">
        <f t="shared" si="74"/>
        <v>1917.2646545672476</v>
      </c>
      <c r="M48" s="59">
        <f t="shared" si="74"/>
        <v>2748.7008119094035</v>
      </c>
      <c r="N48" s="59">
        <f t="shared" si="74"/>
        <v>2716.8131057790183</v>
      </c>
      <c r="O48" s="59">
        <f t="shared" si="74"/>
        <v>2721.6007776459019</v>
      </c>
      <c r="P48" s="59">
        <f t="shared" si="74"/>
        <v>3032.1281143830415</v>
      </c>
      <c r="Q48" s="59">
        <f t="shared" si="74"/>
        <v>3130.5457963946023</v>
      </c>
      <c r="R48" s="59">
        <f t="shared" si="74"/>
        <v>2665.7903415666087</v>
      </c>
      <c r="S48" s="59">
        <f t="shared" si="74"/>
        <v>3000.0672550380546</v>
      </c>
      <c r="T48" s="59">
        <f t="shared" si="74"/>
        <v>2926.7239821254902</v>
      </c>
      <c r="U48" s="59">
        <f t="shared" si="74"/>
        <v>3423.4447584958066</v>
      </c>
      <c r="V48" s="59">
        <f t="shared" si="74"/>
        <v>3281.2946835433199</v>
      </c>
      <c r="W48" s="59">
        <f t="shared" si="74"/>
        <v>2848.8440133170229</v>
      </c>
      <c r="X48" s="59">
        <f t="shared" si="74"/>
        <v>2722.2209287498754</v>
      </c>
      <c r="Y48" s="59">
        <f t="shared" si="74"/>
        <v>3341.2267861771488</v>
      </c>
      <c r="Z48" s="59">
        <f t="shared" si="74"/>
        <v>3177.4461503868702</v>
      </c>
      <c r="AA48" s="59">
        <f t="shared" si="74"/>
        <v>3201.0547509907578</v>
      </c>
      <c r="AB48" s="59">
        <f t="shared" si="74"/>
        <v>3510.4923522946274</v>
      </c>
      <c r="AC48" s="59">
        <f t="shared" si="74"/>
        <v>3683.7908973091876</v>
      </c>
      <c r="AD48" s="59">
        <f t="shared" si="74"/>
        <v>4094.4468116376015</v>
      </c>
      <c r="AE48" s="59">
        <f t="shared" si="74"/>
        <v>3658.649277644196</v>
      </c>
      <c r="AF48" s="59">
        <f>AF53/AF43</f>
        <v>4425.4850210227505</v>
      </c>
      <c r="AG48" s="20">
        <f>AG53/AG43</f>
        <v>4867.6957489845108</v>
      </c>
      <c r="AH48" s="59">
        <f t="shared" ref="AH48:AL51" si="75">AH53/AH43</f>
        <v>3073.7515662918936</v>
      </c>
      <c r="AI48" s="59">
        <f t="shared" si="75"/>
        <v>3188.9598324928024</v>
      </c>
      <c r="AJ48" s="59">
        <f t="shared" si="75"/>
        <v>3597.8244429426777</v>
      </c>
      <c r="AK48" s="59">
        <f t="shared" si="75"/>
        <v>3880.3106764370782</v>
      </c>
      <c r="AL48" s="59">
        <f t="shared" si="75"/>
        <v>4656.6269998920734</v>
      </c>
      <c r="AM48" s="28"/>
      <c r="AN48" s="28"/>
      <c r="AO48" s="28"/>
      <c r="AP48" s="28"/>
      <c r="AQ48" s="24">
        <f t="shared" ref="AQ48:BF51" si="76">B48/B$48</f>
        <v>1</v>
      </c>
      <c r="AR48" s="24">
        <f t="shared" si="76"/>
        <v>1</v>
      </c>
      <c r="AS48" s="25">
        <f t="shared" si="76"/>
        <v>1</v>
      </c>
      <c r="AT48" s="24">
        <f t="shared" si="76"/>
        <v>1</v>
      </c>
      <c r="AU48" s="24">
        <f t="shared" si="76"/>
        <v>1</v>
      </c>
      <c r="AV48" s="24">
        <f t="shared" si="76"/>
        <v>1</v>
      </c>
      <c r="AW48" s="24">
        <f t="shared" si="76"/>
        <v>1</v>
      </c>
      <c r="AX48" s="24">
        <f t="shared" si="76"/>
        <v>1</v>
      </c>
      <c r="AY48" s="25">
        <f t="shared" si="76"/>
        <v>1</v>
      </c>
      <c r="AZ48" s="26">
        <f t="shared" si="76"/>
        <v>1</v>
      </c>
      <c r="BA48" s="24">
        <f t="shared" si="76"/>
        <v>1</v>
      </c>
      <c r="BB48" s="24">
        <f t="shared" si="76"/>
        <v>1</v>
      </c>
      <c r="BC48" s="24">
        <f t="shared" si="76"/>
        <v>1</v>
      </c>
      <c r="BD48" s="24">
        <f t="shared" si="76"/>
        <v>1</v>
      </c>
      <c r="BE48" s="24">
        <f t="shared" si="76"/>
        <v>1</v>
      </c>
      <c r="BF48" s="24">
        <f t="shared" si="76"/>
        <v>1</v>
      </c>
      <c r="BG48" s="24">
        <f t="shared" ref="BG48:BV51" si="77">R48/R$48</f>
        <v>1</v>
      </c>
      <c r="BH48" s="24">
        <f t="shared" si="77"/>
        <v>1</v>
      </c>
      <c r="BI48" s="24">
        <f t="shared" si="77"/>
        <v>1</v>
      </c>
      <c r="BJ48" s="24">
        <f t="shared" si="77"/>
        <v>1</v>
      </c>
      <c r="BK48" s="24">
        <f t="shared" si="77"/>
        <v>1</v>
      </c>
      <c r="BL48" s="24">
        <f t="shared" si="77"/>
        <v>1</v>
      </c>
      <c r="BM48" s="24">
        <f t="shared" si="77"/>
        <v>1</v>
      </c>
      <c r="BN48" s="24">
        <f t="shared" si="77"/>
        <v>1</v>
      </c>
      <c r="BO48" s="24">
        <f t="shared" si="77"/>
        <v>1</v>
      </c>
      <c r="BP48" s="24">
        <f t="shared" si="77"/>
        <v>1</v>
      </c>
      <c r="BQ48" s="24">
        <f t="shared" si="77"/>
        <v>1</v>
      </c>
      <c r="BR48" s="24">
        <f t="shared" si="77"/>
        <v>1</v>
      </c>
      <c r="BS48" s="24">
        <f t="shared" si="77"/>
        <v>1</v>
      </c>
      <c r="BT48" s="24">
        <f t="shared" si="77"/>
        <v>1</v>
      </c>
      <c r="BU48" s="24">
        <f t="shared" si="77"/>
        <v>1</v>
      </c>
      <c r="BV48" s="27">
        <f t="shared" si="77"/>
        <v>1</v>
      </c>
      <c r="BX48" s="52"/>
      <c r="BY48" s="52"/>
    </row>
    <row r="49" spans="1:77" s="22" customFormat="1" ht="15" customHeight="1">
      <c r="A49" s="29" t="str">
        <f>A44</f>
        <v>High Value Add (HVA)</v>
      </c>
      <c r="B49" s="59">
        <f t="shared" si="74"/>
        <v>11111.473348564656</v>
      </c>
      <c r="C49" s="59">
        <f t="shared" si="74"/>
        <v>6069.2621374282871</v>
      </c>
      <c r="D49" s="59">
        <f t="shared" si="74"/>
        <v>4037.113574482275</v>
      </c>
      <c r="E49" s="59">
        <f t="shared" si="74"/>
        <v>4830.6482007090599</v>
      </c>
      <c r="F49" s="59">
        <f t="shared" si="74"/>
        <v>5995.7383627118697</v>
      </c>
      <c r="G49" s="59">
        <f t="shared" si="74"/>
        <v>7327.2638351272553</v>
      </c>
      <c r="H49" s="59">
        <f t="shared" si="74"/>
        <v>7957.5673811339975</v>
      </c>
      <c r="I49" s="59">
        <f t="shared" si="74"/>
        <v>10154.154117139453</v>
      </c>
      <c r="J49" s="74">
        <f t="shared" si="74"/>
        <v>9127.0200616994625</v>
      </c>
      <c r="K49" s="75">
        <f t="shared" si="74"/>
        <v>9203.6046497893512</v>
      </c>
      <c r="L49" s="59">
        <f t="shared" si="74"/>
        <v>3585.0446446273154</v>
      </c>
      <c r="M49" s="59">
        <f t="shared" si="74"/>
        <v>5574.7848971882477</v>
      </c>
      <c r="N49" s="59">
        <f t="shared" si="74"/>
        <v>4415.6801249702512</v>
      </c>
      <c r="O49" s="59">
        <f t="shared" si="74"/>
        <v>5689.3340439056537</v>
      </c>
      <c r="P49" s="59">
        <f t="shared" si="74"/>
        <v>6262.6246685739525</v>
      </c>
      <c r="Q49" s="59">
        <f t="shared" si="74"/>
        <v>6593.4252356966563</v>
      </c>
      <c r="R49" s="59">
        <f t="shared" si="74"/>
        <v>4969.3718390042513</v>
      </c>
      <c r="S49" s="59">
        <f t="shared" si="74"/>
        <v>6225.0981579474774</v>
      </c>
      <c r="T49" s="59">
        <f t="shared" si="74"/>
        <v>7376.9803592680173</v>
      </c>
      <c r="U49" s="59">
        <f t="shared" si="74"/>
        <v>7137.0883632021596</v>
      </c>
      <c r="V49" s="59">
        <f t="shared" si="74"/>
        <v>7361.3785830747956</v>
      </c>
      <c r="W49" s="59">
        <f t="shared" si="74"/>
        <v>7449.2308717556643</v>
      </c>
      <c r="X49" s="59">
        <f t="shared" si="74"/>
        <v>7125.6255835821039</v>
      </c>
      <c r="Y49" s="59">
        <f t="shared" si="74"/>
        <v>8869.6831763326973</v>
      </c>
      <c r="Z49" s="59">
        <f t="shared" si="74"/>
        <v>7964.5811733649107</v>
      </c>
      <c r="AA49" s="59">
        <f t="shared" si="74"/>
        <v>7720.0004311661087</v>
      </c>
      <c r="AB49" s="59">
        <f t="shared" si="74"/>
        <v>9942.1139826739618</v>
      </c>
      <c r="AC49" s="59">
        <f t="shared" si="74"/>
        <v>10882.872631439641</v>
      </c>
      <c r="AD49" s="59">
        <f t="shared" si="74"/>
        <v>10931.963685251043</v>
      </c>
      <c r="AE49" s="59">
        <f t="shared" si="74"/>
        <v>8847.3885445497781</v>
      </c>
      <c r="AF49" s="59">
        <f t="shared" ref="AF49:AG51" si="78">AF54/AF44</f>
        <v>8632.1586441941818</v>
      </c>
      <c r="AG49" s="20">
        <f t="shared" si="78"/>
        <v>8489.3830186223604</v>
      </c>
      <c r="AH49" s="59">
        <f t="shared" si="75"/>
        <v>8089.5062806944907</v>
      </c>
      <c r="AI49" s="59">
        <f t="shared" si="75"/>
        <v>7840.5679017720859</v>
      </c>
      <c r="AJ49" s="59">
        <f t="shared" si="75"/>
        <v>10410.196380648522</v>
      </c>
      <c r="AK49" s="59">
        <f t="shared" si="75"/>
        <v>9907.1974233569799</v>
      </c>
      <c r="AL49" s="59">
        <f t="shared" si="75"/>
        <v>8558.6464815167492</v>
      </c>
      <c r="AM49" s="28"/>
      <c r="AN49" s="28"/>
      <c r="AO49" s="28"/>
      <c r="AP49" s="28"/>
      <c r="AQ49" s="24">
        <f t="shared" si="76"/>
        <v>2.8094237752291491</v>
      </c>
      <c r="AR49" s="24">
        <f t="shared" si="76"/>
        <v>1.5668608510081319</v>
      </c>
      <c r="AS49" s="25">
        <f t="shared" si="76"/>
        <v>1.4792883972828264</v>
      </c>
      <c r="AT49" s="24">
        <f t="shared" si="76"/>
        <v>1.9094350373175542</v>
      </c>
      <c r="AU49" s="24">
        <f t="shared" si="76"/>
        <v>2.029976840450805</v>
      </c>
      <c r="AV49" s="24">
        <f t="shared" si="76"/>
        <v>2.3437831316716742</v>
      </c>
      <c r="AW49" s="24">
        <f t="shared" si="76"/>
        <v>2.5382539356696046</v>
      </c>
      <c r="AX49" s="24">
        <f t="shared" si="76"/>
        <v>2.7125264015910133</v>
      </c>
      <c r="AY49" s="25">
        <f t="shared" si="76"/>
        <v>2.6938344587260072</v>
      </c>
      <c r="AZ49" s="26">
        <f t="shared" si="76"/>
        <v>2.1525175731602229</v>
      </c>
      <c r="BA49" s="24">
        <f t="shared" si="76"/>
        <v>1.869874686359619</v>
      </c>
      <c r="BB49" s="24">
        <f t="shared" si="76"/>
        <v>2.0281526723585772</v>
      </c>
      <c r="BC49" s="24">
        <f t="shared" si="76"/>
        <v>1.6253161159954359</v>
      </c>
      <c r="BD49" s="24">
        <f t="shared" si="76"/>
        <v>2.0904366616277743</v>
      </c>
      <c r="BE49" s="24">
        <f t="shared" si="76"/>
        <v>2.0654221828117683</v>
      </c>
      <c r="BF49" s="24">
        <f t="shared" si="76"/>
        <v>2.1061583712623513</v>
      </c>
      <c r="BG49" s="24">
        <f t="shared" si="77"/>
        <v>1.8641270326172363</v>
      </c>
      <c r="BH49" s="24">
        <f t="shared" si="77"/>
        <v>2.0749862015571763</v>
      </c>
      <c r="BI49" s="24">
        <f t="shared" si="77"/>
        <v>2.5205589609138999</v>
      </c>
      <c r="BJ49" s="24">
        <f t="shared" si="77"/>
        <v>2.0847680820583925</v>
      </c>
      <c r="BK49" s="24">
        <f t="shared" si="77"/>
        <v>2.2434372078784404</v>
      </c>
      <c r="BL49" s="24">
        <f t="shared" si="77"/>
        <v>2.6148258159920195</v>
      </c>
      <c r="BM49" s="24">
        <f t="shared" si="77"/>
        <v>2.6175779887396584</v>
      </c>
      <c r="BN49" s="24">
        <f t="shared" si="77"/>
        <v>2.6546187205930161</v>
      </c>
      <c r="BO49" s="24">
        <f t="shared" si="77"/>
        <v>2.5065983171406958</v>
      </c>
      <c r="BP49" s="24">
        <f t="shared" si="77"/>
        <v>2.4117052133446619</v>
      </c>
      <c r="BQ49" s="24">
        <f t="shared" si="77"/>
        <v>2.8321138418590532</v>
      </c>
      <c r="BR49" s="24">
        <f t="shared" si="77"/>
        <v>2.9542590594349418</v>
      </c>
      <c r="BS49" s="24">
        <f t="shared" si="77"/>
        <v>2.6699488815385859</v>
      </c>
      <c r="BT49" s="24">
        <f t="shared" si="77"/>
        <v>2.418211715074972</v>
      </c>
      <c r="BU49" s="24">
        <f t="shared" si="77"/>
        <v>1.9505565159949969</v>
      </c>
      <c r="BV49" s="27">
        <f t="shared" si="77"/>
        <v>1.7440249876737672</v>
      </c>
      <c r="BX49" s="52"/>
      <c r="BY49" s="52"/>
    </row>
    <row r="50" spans="1:77" s="22" customFormat="1" ht="15" customHeight="1">
      <c r="A50" s="29" t="str">
        <f t="shared" ref="A50:A51" si="79">A45</f>
        <v>Special Position (West Necessities)</v>
      </c>
      <c r="B50" s="59">
        <f t="shared" si="74"/>
        <v>3316.7442340725947</v>
      </c>
      <c r="C50" s="59">
        <f t="shared" si="74"/>
        <v>4215.9905459076926</v>
      </c>
      <c r="D50" s="59">
        <f t="shared" si="74"/>
        <v>4073.2785726058123</v>
      </c>
      <c r="E50" s="59">
        <f t="shared" si="74"/>
        <v>2971.0161244687515</v>
      </c>
      <c r="F50" s="59">
        <f t="shared" si="74"/>
        <v>3270.1130493945275</v>
      </c>
      <c r="G50" s="59">
        <f t="shared" si="74"/>
        <v>2866.7697323764096</v>
      </c>
      <c r="H50" s="59">
        <f t="shared" si="74"/>
        <v>2203.4429294502338</v>
      </c>
      <c r="I50" s="59">
        <f t="shared" si="74"/>
        <v>2726.5715110837082</v>
      </c>
      <c r="J50" s="74">
        <f t="shared" si="74"/>
        <v>2341.3306810152194</v>
      </c>
      <c r="K50" s="75">
        <f>K55/K45</f>
        <v>3655.6431200508241</v>
      </c>
      <c r="L50" s="59">
        <f t="shared" si="74"/>
        <v>2522.9034497139896</v>
      </c>
      <c r="M50" s="59">
        <f t="shared" si="74"/>
        <v>2895.63056568296</v>
      </c>
      <c r="N50" s="59">
        <f t="shared" si="74"/>
        <v>3377.7845902736467</v>
      </c>
      <c r="O50" s="59">
        <f t="shared" si="74"/>
        <v>3101.4144341337119</v>
      </c>
      <c r="P50" s="59">
        <f t="shared" si="74"/>
        <v>3485.4783029034234</v>
      </c>
      <c r="Q50" s="59">
        <f t="shared" si="74"/>
        <v>3483.4320981702172</v>
      </c>
      <c r="R50" s="59">
        <f t="shared" si="74"/>
        <v>3360.8388165533356</v>
      </c>
      <c r="S50" s="59">
        <f t="shared" si="74"/>
        <v>2701.5839575100995</v>
      </c>
      <c r="T50" s="59">
        <f t="shared" si="74"/>
        <v>2921.5120673146162</v>
      </c>
      <c r="U50" s="60">
        <f t="shared" si="74"/>
        <v>3726.9363015417889</v>
      </c>
      <c r="V50" s="60">
        <f t="shared" si="74"/>
        <v>2874.7164447276546</v>
      </c>
      <c r="W50" s="59">
        <f t="shared" si="74"/>
        <v>1958.6440631606899</v>
      </c>
      <c r="X50" s="59">
        <f t="shared" si="74"/>
        <v>1821.6641789073919</v>
      </c>
      <c r="Y50" s="59">
        <f t="shared" si="74"/>
        <v>2138.3202848248479</v>
      </c>
      <c r="Z50" s="59">
        <f t="shared" si="74"/>
        <v>2219.8454456093241</v>
      </c>
      <c r="AA50" s="59">
        <f t="shared" si="74"/>
        <v>2487.957653297442</v>
      </c>
      <c r="AB50" s="59">
        <f t="shared" si="74"/>
        <v>2426.2971290617711</v>
      </c>
      <c r="AC50" s="59">
        <f t="shared" si="74"/>
        <v>2236.3571241869963</v>
      </c>
      <c r="AD50" s="59">
        <f t="shared" si="74"/>
        <v>3060.9186386705505</v>
      </c>
      <c r="AE50" s="59">
        <f t="shared" si="74"/>
        <v>3098.9802966594971</v>
      </c>
      <c r="AF50" s="59">
        <f>AF55/AF45</f>
        <v>4180.2844856458269</v>
      </c>
      <c r="AG50" s="20">
        <f>AG55/AG45</f>
        <v>4276.4686597635073</v>
      </c>
      <c r="AH50" s="59">
        <f t="shared" si="75"/>
        <v>2016.1214543321762</v>
      </c>
      <c r="AI50" s="59">
        <f t="shared" si="75"/>
        <v>2351.1007543617911</v>
      </c>
      <c r="AJ50" s="59">
        <f t="shared" si="75"/>
        <v>2330.7344197892207</v>
      </c>
      <c r="AK50" s="59">
        <f t="shared" si="75"/>
        <v>3079.3927406712419</v>
      </c>
      <c r="AL50" s="59">
        <f t="shared" si="75"/>
        <v>4231.3113963281885</v>
      </c>
      <c r="AM50" s="28"/>
      <c r="AN50" s="28"/>
      <c r="AO50" s="28"/>
      <c r="AP50" s="28"/>
      <c r="AQ50" s="24">
        <f t="shared" si="76"/>
        <v>0.83860526999881879</v>
      </c>
      <c r="AR50" s="24">
        <f t="shared" si="76"/>
        <v>1.0884141078477547</v>
      </c>
      <c r="AS50" s="25">
        <f t="shared" si="76"/>
        <v>1.4925400586802307</v>
      </c>
      <c r="AT50" s="24">
        <f t="shared" si="76"/>
        <v>1.1743687490352428</v>
      </c>
      <c r="AU50" s="24">
        <f t="shared" si="76"/>
        <v>1.1071620131410089</v>
      </c>
      <c r="AV50" s="24">
        <f t="shared" si="76"/>
        <v>0.91699803532651902</v>
      </c>
      <c r="AW50" s="24">
        <f t="shared" si="76"/>
        <v>0.70284012937926266</v>
      </c>
      <c r="AX50" s="24">
        <f t="shared" si="76"/>
        <v>0.72836172509502706</v>
      </c>
      <c r="AY50" s="25">
        <f t="shared" si="76"/>
        <v>0.69104233639833013</v>
      </c>
      <c r="AZ50" s="26">
        <f t="shared" si="76"/>
        <v>0.85497328020187868</v>
      </c>
      <c r="BA50" s="24">
        <f t="shared" si="76"/>
        <v>1.315886903617614</v>
      </c>
      <c r="BB50" s="24">
        <f t="shared" si="76"/>
        <v>1.0534542548745023</v>
      </c>
      <c r="BC50" s="24">
        <f t="shared" si="76"/>
        <v>1.2432892726734333</v>
      </c>
      <c r="BD50" s="24">
        <f t="shared" si="76"/>
        <v>1.1395552424909052</v>
      </c>
      <c r="BE50" s="24">
        <f t="shared" si="76"/>
        <v>1.149515512345898</v>
      </c>
      <c r="BF50" s="24">
        <f t="shared" si="76"/>
        <v>1.1127235711363903</v>
      </c>
      <c r="BG50" s="24">
        <f t="shared" si="77"/>
        <v>1.2607288593364274</v>
      </c>
      <c r="BH50" s="24">
        <f t="shared" si="77"/>
        <v>0.90050779794129354</v>
      </c>
      <c r="BI50" s="24">
        <f t="shared" si="77"/>
        <v>0.99821919837924411</v>
      </c>
      <c r="BJ50" s="24">
        <f t="shared" si="77"/>
        <v>1.0886509245673737</v>
      </c>
      <c r="BK50" s="24">
        <f t="shared" si="77"/>
        <v>0.87609212886158094</v>
      </c>
      <c r="BL50" s="24">
        <f t="shared" si="77"/>
        <v>0.68752239645447011</v>
      </c>
      <c r="BM50" s="24">
        <f t="shared" si="77"/>
        <v>0.66918307756305229</v>
      </c>
      <c r="BN50" s="24">
        <f t="shared" si="77"/>
        <v>0.63998058846864403</v>
      </c>
      <c r="BO50" s="24">
        <f t="shared" si="77"/>
        <v>0.69862566997053488</v>
      </c>
      <c r="BP50" s="24">
        <f t="shared" si="77"/>
        <v>0.77723058392781152</v>
      </c>
      <c r="BQ50" s="24">
        <f t="shared" si="77"/>
        <v>0.69115579399448801</v>
      </c>
      <c r="BR50" s="24">
        <f t="shared" si="77"/>
        <v>0.60708036545194133</v>
      </c>
      <c r="BS50" s="24">
        <f t="shared" si="77"/>
        <v>0.74757806841464758</v>
      </c>
      <c r="BT50" s="24">
        <f t="shared" si="77"/>
        <v>0.84702852377665738</v>
      </c>
      <c r="BU50" s="24">
        <f t="shared" si="77"/>
        <v>0.9445935226959018</v>
      </c>
      <c r="BV50" s="27">
        <f t="shared" si="77"/>
        <v>0.87854066488351412</v>
      </c>
      <c r="BX50" s="52"/>
      <c r="BY50" s="52"/>
    </row>
    <row r="51" spans="1:77" s="22" customFormat="1" ht="15" customHeight="1">
      <c r="A51" s="29" t="str">
        <f t="shared" si="79"/>
        <v>Cyclical (East Necessities)</v>
      </c>
      <c r="B51" s="59">
        <f t="shared" si="74"/>
        <v>4140.5375563815132</v>
      </c>
      <c r="C51" s="59">
        <f t="shared" si="74"/>
        <v>3283.5577320535449</v>
      </c>
      <c r="D51" s="59">
        <f t="shared" si="74"/>
        <v>533.41416419596953</v>
      </c>
      <c r="E51" s="59">
        <f t="shared" si="74"/>
        <v>1063.2518212559389</v>
      </c>
      <c r="F51" s="59">
        <f t="shared" si="74"/>
        <v>1123.0348601943729</v>
      </c>
      <c r="G51" s="59">
        <f t="shared" si="74"/>
        <v>1053.9367591836969</v>
      </c>
      <c r="H51" s="59">
        <f t="shared" si="74"/>
        <v>1549.4230642905129</v>
      </c>
      <c r="I51" s="59">
        <f t="shared" si="74"/>
        <v>1221.5674623431078</v>
      </c>
      <c r="J51" s="74">
        <f t="shared" si="74"/>
        <v>1288.2345540945857</v>
      </c>
      <c r="K51" s="75">
        <f t="shared" si="74"/>
        <v>1886.0170878132774</v>
      </c>
      <c r="L51" s="59">
        <f t="shared" si="74"/>
        <v>599.0232682845899</v>
      </c>
      <c r="M51" s="59">
        <f t="shared" si="74"/>
        <v>1292.8970915032287</v>
      </c>
      <c r="N51" s="59">
        <f t="shared" si="74"/>
        <v>1427.0846471294749</v>
      </c>
      <c r="O51" s="59">
        <f t="shared" si="74"/>
        <v>904.36688792762948</v>
      </c>
      <c r="P51" s="59">
        <f t="shared" si="74"/>
        <v>1045.9233469996911</v>
      </c>
      <c r="Q51" s="59">
        <f t="shared" si="74"/>
        <v>1085.3228322052905</v>
      </c>
      <c r="R51" s="59">
        <f t="shared" si="74"/>
        <v>777.73183702788049</v>
      </c>
      <c r="S51" s="59">
        <f t="shared" si="74"/>
        <v>1599.0420834119263</v>
      </c>
      <c r="T51" s="59">
        <f t="shared" si="74"/>
        <v>829.65061909160227</v>
      </c>
      <c r="U51" s="60">
        <f t="shared" si="74"/>
        <v>739.53641820744531</v>
      </c>
      <c r="V51" s="60">
        <f t="shared" si="74"/>
        <v>1323.0181928414991</v>
      </c>
      <c r="W51" s="59">
        <f t="shared" si="74"/>
        <v>1326.4098848282956</v>
      </c>
      <c r="X51" s="59">
        <f t="shared" si="74"/>
        <v>1412.617771236695</v>
      </c>
      <c r="Y51" s="59">
        <f t="shared" si="74"/>
        <v>2009.4638940361513</v>
      </c>
      <c r="Z51" s="59">
        <f t="shared" si="74"/>
        <v>1695.435719979225</v>
      </c>
      <c r="AA51" s="59">
        <f t="shared" si="74"/>
        <v>1013.191565610989</v>
      </c>
      <c r="AB51" s="59">
        <f t="shared" si="74"/>
        <v>1004.1953349786816</v>
      </c>
      <c r="AC51" s="59">
        <f t="shared" si="74"/>
        <v>1388.4575982899257</v>
      </c>
      <c r="AD51" s="59">
        <f t="shared" si="74"/>
        <v>1127.2481834971913</v>
      </c>
      <c r="AE51" s="59">
        <f t="shared" si="74"/>
        <v>1358.5505254648763</v>
      </c>
      <c r="AF51" s="59">
        <f t="shared" si="78"/>
        <v>1674.257010738778</v>
      </c>
      <c r="AG51" s="20">
        <f t="shared" si="78"/>
        <v>3251.4037566985885</v>
      </c>
      <c r="AH51" s="59">
        <f t="shared" si="75"/>
        <v>1720.0945102610119</v>
      </c>
      <c r="AI51" s="59">
        <f t="shared" si="75"/>
        <v>1373.2924541526038</v>
      </c>
      <c r="AJ51" s="59">
        <f>AJ56/AJ46</f>
        <v>1199.9801658144954</v>
      </c>
      <c r="AK51" s="59">
        <f t="shared" si="75"/>
        <v>1243.4760951246924</v>
      </c>
      <c r="AL51" s="59">
        <f t="shared" si="75"/>
        <v>2485.6581179428331</v>
      </c>
      <c r="AM51" s="28"/>
      <c r="AN51" s="28"/>
      <c r="AO51" s="28"/>
      <c r="AP51" s="28"/>
      <c r="AQ51" s="24">
        <f t="shared" si="76"/>
        <v>1.0468930886316781</v>
      </c>
      <c r="AR51" s="24">
        <f t="shared" si="76"/>
        <v>0.84769415884214472</v>
      </c>
      <c r="AS51" s="25">
        <f t="shared" si="76"/>
        <v>0.19545483907833977</v>
      </c>
      <c r="AT51" s="24">
        <f t="shared" si="76"/>
        <v>0.42027698905910588</v>
      </c>
      <c r="AU51" s="24">
        <f t="shared" si="76"/>
        <v>0.38022585698391975</v>
      </c>
      <c r="AV51" s="24">
        <f t="shared" si="76"/>
        <v>0.33712436915144317</v>
      </c>
      <c r="AW51" s="24">
        <f t="shared" si="76"/>
        <v>0.49422505680274909</v>
      </c>
      <c r="AX51" s="24">
        <f t="shared" si="76"/>
        <v>0.32632299595859177</v>
      </c>
      <c r="AY51" s="25">
        <f t="shared" si="76"/>
        <v>0.38022165058058999</v>
      </c>
      <c r="AZ51" s="26">
        <f t="shared" si="76"/>
        <v>0.44109727430452622</v>
      </c>
      <c r="BA51" s="24">
        <f t="shared" si="76"/>
        <v>0.31243640092024622</v>
      </c>
      <c r="BB51" s="24">
        <f t="shared" si="76"/>
        <v>0.47036661316555184</v>
      </c>
      <c r="BC51" s="24">
        <f t="shared" si="76"/>
        <v>0.52527891745438005</v>
      </c>
      <c r="BD51" s="24">
        <f t="shared" si="76"/>
        <v>0.33229226540340645</v>
      </c>
      <c r="BE51" s="24">
        <f t="shared" si="76"/>
        <v>0.34494695063783909</v>
      </c>
      <c r="BF51" s="24">
        <f t="shared" si="76"/>
        <v>0.34668805466932917</v>
      </c>
      <c r="BG51" s="24">
        <f t="shared" si="77"/>
        <v>0.29174531278811289</v>
      </c>
      <c r="BH51" s="24">
        <f t="shared" si="77"/>
        <v>0.53300207877894501</v>
      </c>
      <c r="BI51" s="24">
        <f t="shared" si="77"/>
        <v>0.28347415887475685</v>
      </c>
      <c r="BJ51" s="24">
        <f t="shared" si="77"/>
        <v>0.21602113379284754</v>
      </c>
      <c r="BK51" s="24">
        <f t="shared" si="77"/>
        <v>0.40320005377049289</v>
      </c>
      <c r="BL51" s="24">
        <f t="shared" si="77"/>
        <v>0.46559582715934789</v>
      </c>
      <c r="BM51" s="24">
        <f t="shared" si="77"/>
        <v>0.51892106049063802</v>
      </c>
      <c r="BN51" s="24">
        <f t="shared" si="77"/>
        <v>0.60141499593784575</v>
      </c>
      <c r="BO51" s="24">
        <f t="shared" si="77"/>
        <v>0.53358440701592913</v>
      </c>
      <c r="BP51" s="24">
        <f t="shared" si="77"/>
        <v>0.31651803684313623</v>
      </c>
      <c r="BQ51" s="24">
        <f t="shared" si="77"/>
        <v>0.28605541166391973</v>
      </c>
      <c r="BR51" s="24">
        <f t="shared" si="77"/>
        <v>0.37690999217792731</v>
      </c>
      <c r="BS51" s="24">
        <f t="shared" si="77"/>
        <v>0.27531147316243704</v>
      </c>
      <c r="BT51" s="24">
        <f t="shared" si="77"/>
        <v>0.37132570584618785</v>
      </c>
      <c r="BU51" s="24">
        <f t="shared" si="77"/>
        <v>0.37832169870317384</v>
      </c>
      <c r="BV51" s="27">
        <f t="shared" si="77"/>
        <v>0.66795541964119065</v>
      </c>
      <c r="BX51" s="52"/>
      <c r="BY51" s="52"/>
    </row>
    <row r="52" spans="1:77" s="73" customFormat="1" ht="15" customHeight="1">
      <c r="A52" s="64"/>
      <c r="B52" s="65"/>
      <c r="C52" s="65"/>
      <c r="D52" s="65"/>
      <c r="E52" s="65"/>
      <c r="F52" s="65"/>
      <c r="G52" s="65"/>
      <c r="H52" s="65"/>
      <c r="I52" s="65"/>
      <c r="J52" s="99"/>
      <c r="K52" s="100"/>
      <c r="L52" s="65"/>
      <c r="M52" s="65"/>
      <c r="N52" s="65"/>
      <c r="O52" s="65"/>
      <c r="P52" s="65"/>
      <c r="Q52" s="65"/>
      <c r="R52" s="65"/>
      <c r="S52" s="65"/>
      <c r="T52" s="65"/>
      <c r="U52" s="69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70"/>
      <c r="AH52" s="65"/>
      <c r="AI52" s="65"/>
      <c r="AJ52" s="65"/>
      <c r="AK52" s="65"/>
      <c r="AL52" s="65"/>
      <c r="AM52" s="58"/>
      <c r="AN52" s="58"/>
      <c r="AO52" s="58"/>
      <c r="AP52" s="58"/>
      <c r="AQ52" s="57"/>
      <c r="AR52" s="71"/>
      <c r="AS52" s="72"/>
      <c r="AT52" s="71"/>
      <c r="AU52" s="71"/>
      <c r="AV52" s="71"/>
      <c r="AW52" s="71"/>
      <c r="AX52" s="71"/>
      <c r="AY52" s="72"/>
      <c r="AZ52" s="132"/>
      <c r="BA52" s="57"/>
      <c r="BB52" s="57"/>
      <c r="BC52" s="57"/>
      <c r="BD52" s="57"/>
      <c r="BE52" s="57"/>
      <c r="BF52" s="57"/>
      <c r="BG52" s="57"/>
      <c r="BH52" s="57"/>
      <c r="BI52" s="57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1"/>
      <c r="BX52" s="52"/>
      <c r="BY52" s="52"/>
    </row>
    <row r="53" spans="1:77" s="22" customFormat="1" ht="15" customHeight="1">
      <c r="A53" s="23" t="str">
        <f t="shared" ref="A53" si="80">A28</f>
        <v>IVL Core EBITDA (M THB)</v>
      </c>
      <c r="B53" s="59">
        <f>B28</f>
        <v>12598.892037187703</v>
      </c>
      <c r="C53" s="59">
        <f t="shared" ref="C53:AE53" si="81">C28</f>
        <v>16893.61615875503</v>
      </c>
      <c r="D53" s="59">
        <f t="shared" si="81"/>
        <v>14341.036854706465</v>
      </c>
      <c r="E53" s="59">
        <f t="shared" si="81"/>
        <v>14683.230933748007</v>
      </c>
      <c r="F53" s="59">
        <f t="shared" si="81"/>
        <v>18458.275642770226</v>
      </c>
      <c r="G53" s="59">
        <f t="shared" si="81"/>
        <v>21957.556401914964</v>
      </c>
      <c r="H53" s="59">
        <f t="shared" si="81"/>
        <v>27365.670995187207</v>
      </c>
      <c r="I53" s="59">
        <f t="shared" si="81"/>
        <v>34077.45016858937</v>
      </c>
      <c r="J53" s="74">
        <f t="shared" si="81"/>
        <v>30682.200546241766</v>
      </c>
      <c r="K53" s="75">
        <f t="shared" si="81"/>
        <v>40891.486638318282</v>
      </c>
      <c r="L53" s="59">
        <f t="shared" si="81"/>
        <v>2728.9290302383843</v>
      </c>
      <c r="M53" s="59">
        <f t="shared" si="81"/>
        <v>3973.8986550615773</v>
      </c>
      <c r="N53" s="59">
        <f t="shared" si="81"/>
        <v>3996.4319668739645</v>
      </c>
      <c r="O53" s="59">
        <f t="shared" si="81"/>
        <v>3983.9712815740886</v>
      </c>
      <c r="P53" s="59">
        <f t="shared" si="81"/>
        <v>4564.7158750190174</v>
      </c>
      <c r="Q53" s="59">
        <f t="shared" si="81"/>
        <v>4967.6911947234566</v>
      </c>
      <c r="R53" s="59">
        <f t="shared" si="81"/>
        <v>4351.9445855158519</v>
      </c>
      <c r="S53" s="59">
        <f t="shared" si="81"/>
        <v>4573.923987511891</v>
      </c>
      <c r="T53" s="59">
        <f t="shared" si="81"/>
        <v>4760.9631841459059</v>
      </c>
      <c r="U53" s="59">
        <f t="shared" si="81"/>
        <v>6212.132216600181</v>
      </c>
      <c r="V53" s="59">
        <f t="shared" si="81"/>
        <v>5911.347079164846</v>
      </c>
      <c r="W53" s="59">
        <f t="shared" si="81"/>
        <v>5073.1139220040222</v>
      </c>
      <c r="X53" s="59">
        <f t="shared" si="81"/>
        <v>4804.096332878582</v>
      </c>
      <c r="Y53" s="59">
        <f t="shared" si="81"/>
        <v>7749.5042689853317</v>
      </c>
      <c r="Z53" s="59">
        <f t="shared" si="81"/>
        <v>7560.9718045045393</v>
      </c>
      <c r="AA53" s="59">
        <f t="shared" si="81"/>
        <v>7251.0985888187515</v>
      </c>
      <c r="AB53" s="59">
        <f t="shared" si="81"/>
        <v>7681.4401338957323</v>
      </c>
      <c r="AC53" s="59">
        <f t="shared" si="81"/>
        <v>8188.6900193756355</v>
      </c>
      <c r="AD53" s="59">
        <f t="shared" si="81"/>
        <v>9771.9235752647492</v>
      </c>
      <c r="AE53" s="59">
        <f t="shared" si="81"/>
        <v>8435.3964400532514</v>
      </c>
      <c r="AF53" s="59">
        <f>AF28</f>
        <v>10289.799532620993</v>
      </c>
      <c r="AG53" s="20">
        <f>AG28</f>
        <v>12394.367090379281</v>
      </c>
      <c r="AH53" s="59">
        <f t="shared" ref="AH53:AH57" si="82">X53+Y53</f>
        <v>12553.600601863913</v>
      </c>
      <c r="AI53" s="59">
        <f t="shared" ref="AI53:AI57" si="83">Z53+AA53</f>
        <v>14812.070393323291</v>
      </c>
      <c r="AJ53" s="59">
        <f t="shared" ref="AJ53:AJ57" si="84">AB53+AC53</f>
        <v>15870.130153271368</v>
      </c>
      <c r="AK53" s="59">
        <f t="shared" ref="AK53:AK57" si="85">AD53+AE53</f>
        <v>18207.320015318001</v>
      </c>
      <c r="AL53" s="59">
        <f t="shared" ref="AL53:AL61" si="86">AF53+AG53</f>
        <v>22684.166623000274</v>
      </c>
      <c r="AM53" s="28">
        <f t="shared" ref="AM53:AM62" si="87">E53-SUM(L53:O53)</f>
        <v>0</v>
      </c>
      <c r="AN53" s="28">
        <f t="shared" ref="AN53:AN62" si="88">F53-SUM(P53:S53)</f>
        <v>0</v>
      </c>
      <c r="AO53" s="28">
        <f t="shared" ref="AO53:AO63" si="89">G53-SUM(T53:W53)</f>
        <v>0</v>
      </c>
      <c r="AP53" s="28">
        <f>H53-SUM(X53:AA53)</f>
        <v>0</v>
      </c>
      <c r="AQ53" s="24">
        <f t="shared" ref="AQ53:BF57" si="90">B53/B$53</f>
        <v>1</v>
      </c>
      <c r="AR53" s="24">
        <f t="shared" si="90"/>
        <v>1</v>
      </c>
      <c r="AS53" s="25">
        <f t="shared" si="90"/>
        <v>1</v>
      </c>
      <c r="AT53" s="24">
        <f t="shared" si="90"/>
        <v>1</v>
      </c>
      <c r="AU53" s="24">
        <f t="shared" si="90"/>
        <v>1</v>
      </c>
      <c r="AV53" s="24">
        <f t="shared" si="90"/>
        <v>1</v>
      </c>
      <c r="AW53" s="24">
        <f t="shared" si="90"/>
        <v>1</v>
      </c>
      <c r="AX53" s="24">
        <f t="shared" si="90"/>
        <v>1</v>
      </c>
      <c r="AY53" s="25">
        <f t="shared" si="90"/>
        <v>1</v>
      </c>
      <c r="AZ53" s="26">
        <f t="shared" si="90"/>
        <v>1</v>
      </c>
      <c r="BA53" s="24">
        <f t="shared" si="90"/>
        <v>1</v>
      </c>
      <c r="BB53" s="24">
        <f t="shared" si="90"/>
        <v>1</v>
      </c>
      <c r="BC53" s="24">
        <f t="shared" si="90"/>
        <v>1</v>
      </c>
      <c r="BD53" s="24">
        <f t="shared" si="90"/>
        <v>1</v>
      </c>
      <c r="BE53" s="24">
        <f t="shared" si="90"/>
        <v>1</v>
      </c>
      <c r="BF53" s="24">
        <f t="shared" si="90"/>
        <v>1</v>
      </c>
      <c r="BG53" s="24">
        <f t="shared" ref="BG53:BV57" si="91">R53/R$53</f>
        <v>1</v>
      </c>
      <c r="BH53" s="24">
        <f t="shared" si="91"/>
        <v>1</v>
      </c>
      <c r="BI53" s="24">
        <f t="shared" si="91"/>
        <v>1</v>
      </c>
      <c r="BJ53" s="24">
        <f t="shared" si="91"/>
        <v>1</v>
      </c>
      <c r="BK53" s="24">
        <f t="shared" si="91"/>
        <v>1</v>
      </c>
      <c r="BL53" s="24">
        <f t="shared" si="91"/>
        <v>1</v>
      </c>
      <c r="BM53" s="24">
        <f t="shared" si="91"/>
        <v>1</v>
      </c>
      <c r="BN53" s="24">
        <f t="shared" si="91"/>
        <v>1</v>
      </c>
      <c r="BO53" s="24">
        <f t="shared" si="91"/>
        <v>1</v>
      </c>
      <c r="BP53" s="24">
        <f t="shared" si="91"/>
        <v>1</v>
      </c>
      <c r="BQ53" s="24">
        <f t="shared" si="91"/>
        <v>1</v>
      </c>
      <c r="BR53" s="24">
        <f t="shared" si="91"/>
        <v>1</v>
      </c>
      <c r="BS53" s="24">
        <f t="shared" si="91"/>
        <v>1</v>
      </c>
      <c r="BT53" s="24">
        <f t="shared" si="91"/>
        <v>1</v>
      </c>
      <c r="BU53" s="24">
        <f t="shared" si="91"/>
        <v>1</v>
      </c>
      <c r="BV53" s="27">
        <f t="shared" si="91"/>
        <v>1</v>
      </c>
      <c r="BX53" s="52"/>
      <c r="BY53" s="52"/>
    </row>
    <row r="54" spans="1:77" s="22" customFormat="1" ht="15" customHeight="1">
      <c r="A54" s="29" t="str">
        <f>A49</f>
        <v>High Value Add (HVA)</v>
      </c>
      <c r="B54" s="59">
        <f>'[3]By company'!$BE$1629</f>
        <v>912.27326040109097</v>
      </c>
      <c r="C54" s="59">
        <f>'[3]By company'!$BF$1629</f>
        <v>1862.9193017023597</v>
      </c>
      <c r="D54" s="59">
        <f>'[3]By company'!$BK$1629</f>
        <v>3516.9688938393656</v>
      </c>
      <c r="E54" s="59">
        <f>'[3]By company'!$BP$1629</f>
        <v>5214.7960816881177</v>
      </c>
      <c r="F54" s="59">
        <f>'[3]By company'!$BU$1629</f>
        <v>7943.1797601583658</v>
      </c>
      <c r="G54" s="59">
        <f>'[3]By company'!$BZ$1629</f>
        <v>10720.236786255073</v>
      </c>
      <c r="H54" s="59">
        <f>'[3]By company'!$CE$1629</f>
        <v>13157.978514987748</v>
      </c>
      <c r="I54" s="59">
        <f>'[4]By company'!$CQ$1763</f>
        <v>18171.349186696978</v>
      </c>
      <c r="J54" s="74">
        <f>'[5]By company'!$DA$1897</f>
        <v>16017.79932382729</v>
      </c>
      <c r="K54" s="75">
        <f>'[5]By company'!$CZ$1897</f>
        <v>17529.99371984788</v>
      </c>
      <c r="L54" s="59">
        <f>'[3]By company'!BL1629</f>
        <v>947.38095150239803</v>
      </c>
      <c r="M54" s="59">
        <f>'[3]By company'!BM1629</f>
        <v>1392.3672027983339</v>
      </c>
      <c r="N54" s="59">
        <f>'[3]By company'!BN1629</f>
        <v>1186.6755664512566</v>
      </c>
      <c r="O54" s="59">
        <f>'[3]By company'!BO1629</f>
        <v>1688.3723609361291</v>
      </c>
      <c r="P54" s="59">
        <f>'[3]By company'!BQ1629</f>
        <v>1867.9748283182703</v>
      </c>
      <c r="Q54" s="59">
        <f>'[3]By company'!BR1629</f>
        <v>2195.6277313086362</v>
      </c>
      <c r="R54" s="59">
        <f>'[3]By company'!BS1629</f>
        <v>1732.1555347082958</v>
      </c>
      <c r="S54" s="59">
        <f>'[3]By company'!BT1629</f>
        <v>2147.4216658231635</v>
      </c>
      <c r="T54" s="59">
        <f>'[3]By company'!BV1629</f>
        <v>2555.4201927326767</v>
      </c>
      <c r="U54" s="59">
        <f>'[3]By company'!BW1629</f>
        <v>2784.5564537838504</v>
      </c>
      <c r="V54" s="59">
        <f>'[3]By company'!BX1629</f>
        <v>2650.6986287339278</v>
      </c>
      <c r="W54" s="59">
        <f>'[3]By company'!BY1629</f>
        <v>2729.5615110046169</v>
      </c>
      <c r="X54" s="59">
        <f>'[3]By company'!CA1629</f>
        <v>2477.172108602213</v>
      </c>
      <c r="Y54" s="59">
        <f>'[3]By company'!CB1629</f>
        <v>3809.530792226381</v>
      </c>
      <c r="Z54" s="59">
        <f>'[3]By company'!CC1629</f>
        <v>3440.8099293663818</v>
      </c>
      <c r="AA54" s="59">
        <f>'[3]By company'!$CD$1629</f>
        <v>3430.4656847927727</v>
      </c>
      <c r="AB54" s="59">
        <f>'[14]By company'!$CI$1629</f>
        <v>4388.9581633888483</v>
      </c>
      <c r="AC54" s="59">
        <f>'[6]By company'!$CM$1661</f>
        <v>4757.5655145371693</v>
      </c>
      <c r="AD54" s="59">
        <f>'[7]By company'!$CO$1713</f>
        <v>5062.8630040667722</v>
      </c>
      <c r="AE54" s="59">
        <f t="shared" ref="AE54:AE57" si="92">I54-AB54-AC54-AD54</f>
        <v>3961.9625047041882</v>
      </c>
      <c r="AF54" s="59">
        <f>'[8]By company'!$CS$1814</f>
        <v>4161.4756867422457</v>
      </c>
      <c r="AG54" s="20">
        <f>'[5]By company'!$CW$1897</f>
        <v>4343.6925243346723</v>
      </c>
      <c r="AH54" s="59">
        <f t="shared" si="82"/>
        <v>6286.7029008285936</v>
      </c>
      <c r="AI54" s="59">
        <f t="shared" si="83"/>
        <v>6871.2756141591544</v>
      </c>
      <c r="AJ54" s="59">
        <f t="shared" si="84"/>
        <v>9146.5236779260176</v>
      </c>
      <c r="AK54" s="59">
        <f t="shared" si="85"/>
        <v>9024.8255087709604</v>
      </c>
      <c r="AL54" s="59">
        <f t="shared" si="86"/>
        <v>8505.1682110769179</v>
      </c>
      <c r="AM54" s="28">
        <f t="shared" si="87"/>
        <v>0</v>
      </c>
      <c r="AN54" s="28">
        <f t="shared" si="88"/>
        <v>0</v>
      </c>
      <c r="AO54" s="28">
        <f t="shared" si="89"/>
        <v>0</v>
      </c>
      <c r="AP54" s="28">
        <f t="shared" ref="AP54:AP63" si="93">H54-SUM(X54:AA54)</f>
        <v>0</v>
      </c>
      <c r="AQ54" s="24">
        <f t="shared" si="90"/>
        <v>7.2409006895873568E-2</v>
      </c>
      <c r="AR54" s="24">
        <f t="shared" si="90"/>
        <v>0.11027356631024858</v>
      </c>
      <c r="AS54" s="25">
        <f t="shared" si="90"/>
        <v>0.24523811837811163</v>
      </c>
      <c r="AT54" s="24">
        <f t="shared" si="90"/>
        <v>0.35515317474864511</v>
      </c>
      <c r="AU54" s="24">
        <f t="shared" si="90"/>
        <v>0.4303316254392141</v>
      </c>
      <c r="AV54" s="24">
        <f t="shared" si="90"/>
        <v>0.48822540131652076</v>
      </c>
      <c r="AW54" s="24">
        <f t="shared" si="90"/>
        <v>0.48082060612735705</v>
      </c>
      <c r="AX54" s="24">
        <f t="shared" si="90"/>
        <v>0.53323676204642445</v>
      </c>
      <c r="AY54" s="25">
        <f t="shared" si="90"/>
        <v>0.52205510161132485</v>
      </c>
      <c r="AZ54" s="26">
        <f t="shared" si="90"/>
        <v>0.4286954366540689</v>
      </c>
      <c r="BA54" s="24">
        <f t="shared" si="90"/>
        <v>0.34716218010977001</v>
      </c>
      <c r="BB54" s="24">
        <f t="shared" si="90"/>
        <v>0.35037813584522792</v>
      </c>
      <c r="BC54" s="24">
        <f t="shared" si="90"/>
        <v>0.29693375898488822</v>
      </c>
      <c r="BD54" s="24">
        <f t="shared" si="90"/>
        <v>0.42379129808110566</v>
      </c>
      <c r="BE54" s="24">
        <f t="shared" si="90"/>
        <v>0.40922039387840059</v>
      </c>
      <c r="BF54" s="24">
        <f t="shared" si="90"/>
        <v>0.44198152526887557</v>
      </c>
      <c r="BG54" s="24">
        <f t="shared" si="91"/>
        <v>0.39801874786578356</v>
      </c>
      <c r="BH54" s="24">
        <f t="shared" si="91"/>
        <v>0.46949220662307317</v>
      </c>
      <c r="BI54" s="24">
        <f t="shared" si="91"/>
        <v>0.53674437165199518</v>
      </c>
      <c r="BJ54" s="24">
        <f t="shared" si="91"/>
        <v>0.44824487900352544</v>
      </c>
      <c r="BK54" s="24">
        <f t="shared" si="91"/>
        <v>0.44840855954416703</v>
      </c>
      <c r="BL54" s="24">
        <f t="shared" si="91"/>
        <v>0.53804459213215605</v>
      </c>
      <c r="BM54" s="24">
        <f t="shared" si="91"/>
        <v>0.51563747621978018</v>
      </c>
      <c r="BN54" s="24">
        <f t="shared" si="91"/>
        <v>0.49158380458898382</v>
      </c>
      <c r="BO54" s="24">
        <f t="shared" si="91"/>
        <v>0.45507509065388635</v>
      </c>
      <c r="BP54" s="24">
        <f t="shared" si="91"/>
        <v>0.47309599266552194</v>
      </c>
      <c r="BQ54" s="24">
        <f t="shared" si="91"/>
        <v>0.57137178535334587</v>
      </c>
      <c r="BR54" s="24">
        <f t="shared" si="91"/>
        <v>0.58099225923561337</v>
      </c>
      <c r="BS54" s="24">
        <f t="shared" si="91"/>
        <v>0.51810300859108027</v>
      </c>
      <c r="BT54" s="24">
        <f t="shared" si="91"/>
        <v>0.46968302353779795</v>
      </c>
      <c r="BU54" s="24">
        <f t="shared" si="91"/>
        <v>0.40442728486103408</v>
      </c>
      <c r="BV54" s="27">
        <f t="shared" si="91"/>
        <v>0.35045698523051816</v>
      </c>
      <c r="BX54" s="52"/>
      <c r="BY54" s="52"/>
    </row>
    <row r="55" spans="1:77" s="22" customFormat="1" ht="15" customHeight="1">
      <c r="A55" s="29" t="str">
        <f>A50</f>
        <v>Special Position (West Necessities)</v>
      </c>
      <c r="B55" s="59">
        <f>'[3]By company'!$CR$1628</f>
        <v>4570.2322651852146</v>
      </c>
      <c r="C55" s="59">
        <f>'[3]By company'!$CS$1628</f>
        <v>8776.5708630946046</v>
      </c>
      <c r="D55" s="59">
        <f>'[3]By company'!$CX$1628</f>
        <v>9612.0110784426433</v>
      </c>
      <c r="E55" s="59">
        <f>'[3]By company'!$DC$1628</f>
        <v>6978.2343200487576</v>
      </c>
      <c r="F55" s="59">
        <f>'[3]By company'!$DH$1628</f>
        <v>7892.916285781077</v>
      </c>
      <c r="G55" s="59">
        <f>'[3]By company'!$DM$1628</f>
        <v>8426.5000196020901</v>
      </c>
      <c r="H55" s="59">
        <f>'[3]By company'!$DR$1628</f>
        <v>9408.7266527560405</v>
      </c>
      <c r="I55" s="59">
        <f>'[4]By company'!$EK$1762</f>
        <v>12736.400763366191</v>
      </c>
      <c r="J55" s="74">
        <f>'[5]By company'!$EY$1896</f>
        <v>10744.868777177231</v>
      </c>
      <c r="K55" s="75">
        <f>'[5]By company'!$EX$1896</f>
        <v>18066.580494556209</v>
      </c>
      <c r="L55" s="59">
        <f>'[3]By company'!CY1628</f>
        <v>1499.881371298178</v>
      </c>
      <c r="M55" s="59">
        <f>'[3]By company'!CZ1628</f>
        <v>1757.5284811882568</v>
      </c>
      <c r="N55" s="59">
        <f>'[3]By company'!DA1628</f>
        <v>1986.7397583705581</v>
      </c>
      <c r="O55" s="59">
        <f>'[3]By company'!DB1628</f>
        <v>1734.0847091917651</v>
      </c>
      <c r="P55" s="59">
        <f>'[3]By company'!DD1628</f>
        <v>2108.2299292506623</v>
      </c>
      <c r="Q55" s="59">
        <f>'[3]By company'!DE1628</f>
        <v>2136.1912394347637</v>
      </c>
      <c r="R55" s="59">
        <f>'[3]By company'!DF1628</f>
        <v>2134.1049147065251</v>
      </c>
      <c r="S55" s="59">
        <f>'[3]By company'!DG1628</f>
        <v>1514.3902023891264</v>
      </c>
      <c r="T55" s="59">
        <f>'[3]By company'!DI1628</f>
        <v>1868.4918270218582</v>
      </c>
      <c r="U55" s="59">
        <f>'[3]By company'!DJ1628</f>
        <v>2808.7248474113499</v>
      </c>
      <c r="V55" s="59">
        <f>'[3]By company'!DK1628</f>
        <v>2262.1482351773848</v>
      </c>
      <c r="W55" s="59">
        <f>'[3]By company'!DL1628</f>
        <v>1487.135109991498</v>
      </c>
      <c r="X55" s="59">
        <f>'[3]By company'!DN1628</f>
        <v>1323.168161193682</v>
      </c>
      <c r="Y55" s="59">
        <f>'[3]By company'!DO1628</f>
        <v>2471.5911214117027</v>
      </c>
      <c r="Z55" s="59">
        <f>'[3]By company'!DP1628</f>
        <v>2705.6492007421721</v>
      </c>
      <c r="AA55" s="59">
        <f>'[3]By company'!$DQ$1628</f>
        <v>2908.3181694084842</v>
      </c>
      <c r="AB55" s="59">
        <f>'[14]By company'!$DY$1628</f>
        <v>2653.9696048155952</v>
      </c>
      <c r="AC55" s="59">
        <f>'[6]By company'!$EF$1660</f>
        <v>2476.9317670694654</v>
      </c>
      <c r="AD55" s="59">
        <f>'[7]By company'!$EI$1712</f>
        <v>3890.5140544741062</v>
      </c>
      <c r="AE55" s="59">
        <f t="shared" si="92"/>
        <v>3714.985337007025</v>
      </c>
      <c r="AF55" s="59">
        <f>'[8]By company'!$EN$1813</f>
        <v>4852.1186802979773</v>
      </c>
      <c r="AG55" s="20">
        <f>'[5]By company'!$EU$1896</f>
        <v>5608.9624227770983</v>
      </c>
      <c r="AH55" s="59">
        <f t="shared" si="82"/>
        <v>3794.7592826053847</v>
      </c>
      <c r="AI55" s="59">
        <f t="shared" si="83"/>
        <v>5613.9673701506563</v>
      </c>
      <c r="AJ55" s="59">
        <f t="shared" si="84"/>
        <v>5130.9013718850601</v>
      </c>
      <c r="AK55" s="59">
        <f t="shared" si="85"/>
        <v>7605.4993914811312</v>
      </c>
      <c r="AL55" s="59">
        <f t="shared" si="86"/>
        <v>10461.081103075076</v>
      </c>
      <c r="AM55" s="28">
        <f t="shared" si="87"/>
        <v>0</v>
      </c>
      <c r="AN55" s="28">
        <f t="shared" si="88"/>
        <v>0</v>
      </c>
      <c r="AO55" s="28">
        <f t="shared" si="89"/>
        <v>0</v>
      </c>
      <c r="AP55" s="28">
        <f t="shared" si="93"/>
        <v>0</v>
      </c>
      <c r="AQ55" s="24">
        <f t="shared" si="90"/>
        <v>0.36274874423047854</v>
      </c>
      <c r="AR55" s="24">
        <f t="shared" si="90"/>
        <v>0.51951996426450064</v>
      </c>
      <c r="AS55" s="25">
        <f t="shared" si="90"/>
        <v>0.67024519745851974</v>
      </c>
      <c r="AT55" s="24">
        <f t="shared" si="90"/>
        <v>0.47525196270052189</v>
      </c>
      <c r="AU55" s="24">
        <f t="shared" si="90"/>
        <v>0.42760853930971554</v>
      </c>
      <c r="AV55" s="24">
        <f t="shared" si="90"/>
        <v>0.38376310484472659</v>
      </c>
      <c r="AW55" s="24">
        <f t="shared" si="90"/>
        <v>0.34381494443935801</v>
      </c>
      <c r="AX55" s="24">
        <f t="shared" si="90"/>
        <v>0.37374864317477224</v>
      </c>
      <c r="AY55" s="25">
        <f t="shared" si="90"/>
        <v>0.35019876625157381</v>
      </c>
      <c r="AZ55" s="26">
        <f t="shared" si="90"/>
        <v>0.44181764909536242</v>
      </c>
      <c r="BA55" s="24">
        <f t="shared" si="90"/>
        <v>0.54962271084314585</v>
      </c>
      <c r="BB55" s="24">
        <f t="shared" si="90"/>
        <v>0.44226806814755648</v>
      </c>
      <c r="BC55" s="24">
        <f t="shared" si="90"/>
        <v>0.49712838222655875</v>
      </c>
      <c r="BD55" s="24">
        <f t="shared" si="90"/>
        <v>0.43526536378711517</v>
      </c>
      <c r="BE55" s="24">
        <f t="shared" si="90"/>
        <v>0.46185348375968288</v>
      </c>
      <c r="BF55" s="24">
        <f t="shared" si="90"/>
        <v>0.43001691443779083</v>
      </c>
      <c r="BG55" s="24">
        <f t="shared" si="91"/>
        <v>0.49037961600183422</v>
      </c>
      <c r="BH55" s="24">
        <f t="shared" si="91"/>
        <v>0.33109212276457611</v>
      </c>
      <c r="BI55" s="24">
        <f t="shared" si="91"/>
        <v>0.39246088548719932</v>
      </c>
      <c r="BJ55" s="24">
        <f t="shared" si="91"/>
        <v>0.45213539401267416</v>
      </c>
      <c r="BK55" s="24">
        <f t="shared" si="91"/>
        <v>0.38267897399402584</v>
      </c>
      <c r="BL55" s="24">
        <f t="shared" si="91"/>
        <v>0.29314049178774165</v>
      </c>
      <c r="BM55" s="24">
        <f t="shared" si="91"/>
        <v>0.27542498516070524</v>
      </c>
      <c r="BN55" s="24">
        <f t="shared" si="91"/>
        <v>0.31893538420300999</v>
      </c>
      <c r="BO55" s="24">
        <f t="shared" si="91"/>
        <v>0.35784410664383764</v>
      </c>
      <c r="BP55" s="24">
        <f t="shared" si="91"/>
        <v>0.40108655726914716</v>
      </c>
      <c r="BQ55" s="24">
        <f t="shared" si="91"/>
        <v>0.34550417090468211</v>
      </c>
      <c r="BR55" s="24">
        <f t="shared" si="91"/>
        <v>0.30248205283246571</v>
      </c>
      <c r="BS55" s="24">
        <f t="shared" si="91"/>
        <v>0.39813185444081833</v>
      </c>
      <c r="BT55" s="24">
        <f t="shared" si="91"/>
        <v>0.44040435602616124</v>
      </c>
      <c r="BU55" s="24">
        <f t="shared" si="91"/>
        <v>0.47154647327342608</v>
      </c>
      <c r="BV55" s="27">
        <f t="shared" si="91"/>
        <v>0.4525412537709062</v>
      </c>
      <c r="BX55" s="52"/>
      <c r="BY55" s="52"/>
    </row>
    <row r="56" spans="1:77" s="22" customFormat="1" ht="15" customHeight="1">
      <c r="A56" s="29" t="str">
        <f>A51</f>
        <v>Cyclical (East Necessities)</v>
      </c>
      <c r="B56" s="59">
        <f>'[3]By company'!$CR$1625-'[3]By company'!$CR$1624</f>
        <v>7144.3873948821556</v>
      </c>
      <c r="C56" s="59">
        <f>'[3]By company'!$CS$1625-'[3]By company'!$CS$1624</f>
        <v>6477.2599473055907</v>
      </c>
      <c r="D56" s="59">
        <f>'[3]By company'!$CX$1625-'[3]By company'!$CX$1624</f>
        <v>1079.6002420687105</v>
      </c>
      <c r="E56" s="59">
        <f>'[3]By company'!$DC$1625-'[3]By company'!$DC$1624</f>
        <v>2525.8849785104985</v>
      </c>
      <c r="F56" s="59">
        <f>'[3]By company'!$DH$1625-'[3]By company'!$DH$1624</f>
        <v>2819.8964895379299</v>
      </c>
      <c r="G56" s="59">
        <f>'[3]By company'!$DM$1625-'[3]By company'!$DM$1624</f>
        <v>2762.5419528840866</v>
      </c>
      <c r="H56" s="59">
        <f>'[3]By company'!$DR$1625-'[3]By company'!$DR$1624</f>
        <v>4346.7475342015623</v>
      </c>
      <c r="I56" s="59">
        <f>'[4]By company'!$EK$1759-'[4]By company'!$EK$1758</f>
        <v>3227.9978487354524</v>
      </c>
      <c r="J56" s="74">
        <f>'[5]By company'!$EY$1893-'[5]By company'!$EY$1892</f>
        <v>3493.2176232762631</v>
      </c>
      <c r="K56" s="75">
        <f>'[5]By company'!$EX$1893-'[5]By company'!$EX$1892</f>
        <v>5123.9507249730332</v>
      </c>
      <c r="L56" s="59">
        <f>'[3]By company'!CY1625-'[3]By company'!CY1624</f>
        <v>338.19640927224668</v>
      </c>
      <c r="M56" s="59">
        <f>'[3]By company'!CZ1625-'[3]By company'!CZ1624</f>
        <v>761.53792396655251</v>
      </c>
      <c r="N56" s="59">
        <f>'[3]By company'!DA1625-'[3]By company'!DA1624</f>
        <v>876.34460092226823</v>
      </c>
      <c r="O56" s="59">
        <f>'[3]By company'!DB1625-'[3]By company'!DB1624</f>
        <v>549.80604434943098</v>
      </c>
      <c r="P56" s="59">
        <f>'[3]By company'!DD1625-'[3]By company'!DD1624</f>
        <v>629.97537651767561</v>
      </c>
      <c r="Q56" s="59">
        <f>'[3]By company'!DE1625-'[3]By company'!DE1624</f>
        <v>695.25696736267173</v>
      </c>
      <c r="R56" s="59">
        <f>'[3]By company'!DF1625-'[3]By company'!DF1624</f>
        <v>504.71503009520353</v>
      </c>
      <c r="S56" s="59">
        <f>'[3]By company'!DG1625-'[3]By company'!DG1624</f>
        <v>989.94911556237912</v>
      </c>
      <c r="T56" s="59">
        <f>'[3]By company'!DI1625-'[3]By company'!DI1624</f>
        <v>531.60114630744147</v>
      </c>
      <c r="U56" s="59">
        <f>'[3]By company'!DJ1625-'[3]By company'!DJ1624</f>
        <v>496.08388168654153</v>
      </c>
      <c r="V56" s="59">
        <f>'[3]By company'!DK1625-'[3]By company'!DK1624</f>
        <v>865.96205445698092</v>
      </c>
      <c r="W56" s="59">
        <f>'[3]By company'!DL1625-'[3]By company'!DL1624</f>
        <v>868.89487043312295</v>
      </c>
      <c r="X56" s="59">
        <f>'[3]By company'!DN1625-'[3]By company'!DN1624</f>
        <v>975.80366259962227</v>
      </c>
      <c r="Y56" s="59">
        <f>'[3]By company'!DO1625-'[3]By company'!DO1624</f>
        <v>1474.9512714044927</v>
      </c>
      <c r="Z56" s="59">
        <f>'[3]By company'!DP1625-'[3]By company'!DP1624</f>
        <v>1235.4901940700181</v>
      </c>
      <c r="AA56" s="59">
        <f>'[3]By company'!$DQ$1625-'[3]By company'!$DQ$1624</f>
        <v>660.50240612742937</v>
      </c>
      <c r="AB56" s="59">
        <f>'[14]By company'!$DY$1625-'[14]By company'!$DY$1624</f>
        <v>655.58991210276781</v>
      </c>
      <c r="AC56" s="59">
        <f>'[6]By company'!$EF$1657-'[6]By company'!$EF$1656</f>
        <v>941.59982127604462</v>
      </c>
      <c r="AD56" s="59">
        <f>'[7]By company'!$EI$1709-'[7]By company'!$EI$1708</f>
        <v>735.50185256925283</v>
      </c>
      <c r="AE56" s="59">
        <f t="shared" si="92"/>
        <v>895.30626278738714</v>
      </c>
      <c r="AF56" s="59">
        <f>'[8]By company'!$EN$1810-'[8]By company'!$EN$1809</f>
        <v>1142.3770653582565</v>
      </c>
      <c r="AG56" s="20">
        <f>'[5]By company'!$EU$1893-'[5]By company'!$EU$1892</f>
        <v>2350.765544258139</v>
      </c>
      <c r="AH56" s="59">
        <f t="shared" si="82"/>
        <v>2450.7549340041151</v>
      </c>
      <c r="AI56" s="59">
        <f t="shared" si="83"/>
        <v>1895.9926001974475</v>
      </c>
      <c r="AJ56" s="59">
        <f t="shared" si="84"/>
        <v>1597.1897333788124</v>
      </c>
      <c r="AK56" s="59">
        <f t="shared" si="85"/>
        <v>1630.80811535664</v>
      </c>
      <c r="AL56" s="59">
        <f t="shared" si="86"/>
        <v>3493.1426096163955</v>
      </c>
      <c r="AM56" s="28">
        <f t="shared" si="87"/>
        <v>0</v>
      </c>
      <c r="AN56" s="28">
        <f t="shared" si="88"/>
        <v>0</v>
      </c>
      <c r="AO56" s="28">
        <f t="shared" si="89"/>
        <v>0</v>
      </c>
      <c r="AP56" s="28">
        <f t="shared" si="93"/>
        <v>0</v>
      </c>
      <c r="AQ56" s="24">
        <v>0.56523912159186473</v>
      </c>
      <c r="AR56" s="24">
        <v>0.3752939079406562</v>
      </c>
      <c r="AS56" s="25">
        <v>8.3335904895537452E-2</v>
      </c>
      <c r="AT56" s="24">
        <v>0.17024070582482978</v>
      </c>
      <c r="AU56" s="24">
        <v>0.17063511465481143</v>
      </c>
      <c r="AV56" s="24">
        <f t="shared" si="90"/>
        <v>0.12581281369921288</v>
      </c>
      <c r="AW56" s="24">
        <f t="shared" si="90"/>
        <v>0.15883942823715244</v>
      </c>
      <c r="AX56" s="24">
        <f t="shared" si="90"/>
        <v>9.4725333989654978E-2</v>
      </c>
      <c r="AY56" s="25">
        <f t="shared" si="90"/>
        <v>0.1138515999858473</v>
      </c>
      <c r="AZ56" s="26">
        <f t="shared" si="90"/>
        <v>0.12530605136208281</v>
      </c>
      <c r="BA56" s="24">
        <f t="shared" si="90"/>
        <v>0.1239300859512289</v>
      </c>
      <c r="BB56" s="24">
        <f t="shared" si="90"/>
        <v>0.19163496356319437</v>
      </c>
      <c r="BC56" s="24">
        <f t="shared" si="90"/>
        <v>0.21928175136877176</v>
      </c>
      <c r="BD56" s="24">
        <f t="shared" si="90"/>
        <v>0.13800451998544519</v>
      </c>
      <c r="BE56" s="24">
        <f t="shared" si="90"/>
        <v>0.13800976747869351</v>
      </c>
      <c r="BF56" s="24">
        <f t="shared" si="90"/>
        <v>0.13995575411393413</v>
      </c>
      <c r="BG56" s="24">
        <f t="shared" si="91"/>
        <v>0.11597459944113185</v>
      </c>
      <c r="BH56" s="24">
        <f t="shared" si="91"/>
        <v>0.21643322413429275</v>
      </c>
      <c r="BI56" s="24">
        <f t="shared" si="91"/>
        <v>0.11165831907242697</v>
      </c>
      <c r="BJ56" s="24">
        <f t="shared" si="91"/>
        <v>7.9857263881296103E-2</v>
      </c>
      <c r="BK56" s="24">
        <f t="shared" si="91"/>
        <v>0.14649149218613025</v>
      </c>
      <c r="BL56" s="24">
        <f t="shared" si="91"/>
        <v>0.17127446451860578</v>
      </c>
      <c r="BM56" s="24">
        <f t="shared" si="91"/>
        <v>0.20311908733414746</v>
      </c>
      <c r="BN56" s="24">
        <f t="shared" si="91"/>
        <v>0.19032846750049123</v>
      </c>
      <c r="BO56" s="24">
        <f t="shared" si="91"/>
        <v>0.16340362403334979</v>
      </c>
      <c r="BP56" s="24">
        <f t="shared" si="91"/>
        <v>9.1089977337493244E-2</v>
      </c>
      <c r="BQ56" s="24">
        <f t="shared" si="91"/>
        <v>8.5347265704754996E-2</v>
      </c>
      <c r="BR56" s="24">
        <f t="shared" si="91"/>
        <v>0.11498784531446203</v>
      </c>
      <c r="BS56" s="24">
        <f t="shared" si="91"/>
        <v>7.526684453724107E-2</v>
      </c>
      <c r="BT56" s="24">
        <f t="shared" si="91"/>
        <v>0.10613683294554621</v>
      </c>
      <c r="BU56" s="24">
        <f t="shared" si="91"/>
        <v>0.11102034220750974</v>
      </c>
      <c r="BV56" s="27">
        <f t="shared" si="91"/>
        <v>0.18966402456183853</v>
      </c>
      <c r="BX56" s="52"/>
      <c r="BY56" s="52"/>
    </row>
    <row r="57" spans="1:77" s="84" customFormat="1">
      <c r="A57" s="29" t="s">
        <v>36</v>
      </c>
      <c r="B57" s="79">
        <f>B33</f>
        <v>-28.000883280757108</v>
      </c>
      <c r="C57" s="79">
        <f t="shared" ref="C57:AD57" si="94">C33</f>
        <v>-223.52282877999824</v>
      </c>
      <c r="D57" s="79">
        <f t="shared" si="94"/>
        <v>132.27499664708921</v>
      </c>
      <c r="E57" s="79">
        <f t="shared" si="94"/>
        <v>-35.684445565309943</v>
      </c>
      <c r="F57" s="79">
        <f t="shared" si="94"/>
        <v>-197.71736453515041</v>
      </c>
      <c r="G57" s="60">
        <f t="shared" si="94"/>
        <v>48.281128113343584</v>
      </c>
      <c r="H57" s="60">
        <f>H33</f>
        <v>452.21834175395634</v>
      </c>
      <c r="I57" s="60">
        <f>I33</f>
        <v>-58.297630209082854</v>
      </c>
      <c r="J57" s="61">
        <f t="shared" ref="J57:K57" si="95">J33</f>
        <v>426.35022705671508</v>
      </c>
      <c r="K57" s="62">
        <f t="shared" si="95"/>
        <v>170.96169894133345</v>
      </c>
      <c r="L57" s="59">
        <f t="shared" si="94"/>
        <v>-56.505119228183958</v>
      </c>
      <c r="M57" s="59">
        <f t="shared" si="94"/>
        <v>62.241369203202794</v>
      </c>
      <c r="N57" s="59">
        <f t="shared" si="94"/>
        <v>-53.216462452095129</v>
      </c>
      <c r="O57" s="59">
        <f t="shared" si="94"/>
        <v>11.795766911774081</v>
      </c>
      <c r="P57" s="59">
        <f t="shared" si="94"/>
        <v>-41.454810249045295</v>
      </c>
      <c r="Q57" s="59">
        <f t="shared" si="94"/>
        <v>-59.331820807714394</v>
      </c>
      <c r="R57" s="59">
        <f t="shared" si="94"/>
        <v>-18.691184433600029</v>
      </c>
      <c r="S57" s="38">
        <f t="shared" si="94"/>
        <v>-78.239549044798878</v>
      </c>
      <c r="T57" s="59">
        <f t="shared" si="94"/>
        <v>-194.54998191607046</v>
      </c>
      <c r="U57" s="59">
        <f t="shared" si="94"/>
        <v>122.77052494480358</v>
      </c>
      <c r="V57" s="59">
        <f t="shared" si="94"/>
        <v>132.53447981813952</v>
      </c>
      <c r="W57" s="59">
        <f t="shared" si="94"/>
        <v>-12.473894733538145</v>
      </c>
      <c r="X57" s="59">
        <f t="shared" si="94"/>
        <v>27.952400483063684</v>
      </c>
      <c r="Y57" s="59">
        <f t="shared" si="94"/>
        <v>-6.5689160572428591</v>
      </c>
      <c r="Z57" s="59">
        <f t="shared" si="94"/>
        <v>179.02248032596526</v>
      </c>
      <c r="AA57" s="59">
        <f>AA33</f>
        <v>251.81237700216843</v>
      </c>
      <c r="AB57" s="59">
        <f t="shared" si="94"/>
        <v>-17.075759822929285</v>
      </c>
      <c r="AC57" s="59">
        <f t="shared" si="94"/>
        <v>12.591129904405534</v>
      </c>
      <c r="AD57" s="59">
        <f t="shared" si="94"/>
        <v>83.044664154618658</v>
      </c>
      <c r="AE57" s="59">
        <f t="shared" si="92"/>
        <v>-136.85766444517776</v>
      </c>
      <c r="AF57" s="59">
        <f t="shared" ref="AF57:AG57" si="96">AF33</f>
        <v>133.82810022250851</v>
      </c>
      <c r="AG57" s="20">
        <f t="shared" si="96"/>
        <v>90.946599009381316</v>
      </c>
      <c r="AH57" s="59">
        <f t="shared" si="82"/>
        <v>21.383484425820825</v>
      </c>
      <c r="AI57" s="59">
        <f t="shared" si="83"/>
        <v>430.83485732813369</v>
      </c>
      <c r="AJ57" s="59">
        <f t="shared" si="84"/>
        <v>-4.4846299185237513</v>
      </c>
      <c r="AK57" s="59">
        <f t="shared" si="85"/>
        <v>-53.813000290559103</v>
      </c>
      <c r="AL57" s="59">
        <f t="shared" si="86"/>
        <v>224.77469923188983</v>
      </c>
      <c r="AM57" s="28">
        <f t="shared" si="87"/>
        <v>-7.73070496506989E-12</v>
      </c>
      <c r="AN57" s="28">
        <f t="shared" si="88"/>
        <v>8.1854523159563541E-12</v>
      </c>
      <c r="AO57" s="28">
        <f t="shared" si="89"/>
        <v>9.0949470177292824E-12</v>
      </c>
      <c r="AP57" s="28">
        <f t="shared" si="93"/>
        <v>1.8189894035458565E-12</v>
      </c>
      <c r="AQ57" s="32">
        <f>B57/B$53</f>
        <v>-2.2224877551222672E-3</v>
      </c>
      <c r="AR57" s="32">
        <f>C57/C$53</f>
        <v>-1.3231200867799916E-2</v>
      </c>
      <c r="AS57" s="33">
        <f>D57/D$53</f>
        <v>9.2235309055550604E-3</v>
      </c>
      <c r="AT57" s="32">
        <f>E57/E$53</f>
        <v>-2.4302856589480345E-3</v>
      </c>
      <c r="AU57" s="32">
        <f>F57/F$53</f>
        <v>-1.0711583701622352E-2</v>
      </c>
      <c r="AV57" s="32">
        <f t="shared" si="90"/>
        <v>2.1988388520834171E-3</v>
      </c>
      <c r="AW57" s="32">
        <f t="shared" si="90"/>
        <v>1.6525022968868108E-2</v>
      </c>
      <c r="AX57" s="32">
        <f t="shared" si="90"/>
        <v>-1.7107392108467743E-3</v>
      </c>
      <c r="AY57" s="33">
        <f t="shared" si="90"/>
        <v>1.3895686080734465E-2</v>
      </c>
      <c r="AZ57" s="26">
        <f t="shared" si="90"/>
        <v>4.1808628884900936E-3</v>
      </c>
      <c r="BA57" s="83">
        <f t="shared" si="90"/>
        <v>-2.0705968752601816E-2</v>
      </c>
      <c r="BB57" s="83">
        <f t="shared" si="90"/>
        <v>1.5662545677637151E-2</v>
      </c>
      <c r="BC57" s="83">
        <f t="shared" si="90"/>
        <v>-1.3315993589582209E-2</v>
      </c>
      <c r="BD57" s="83">
        <f t="shared" si="90"/>
        <v>2.9608062102077976E-3</v>
      </c>
      <c r="BE57" s="83">
        <f t="shared" si="90"/>
        <v>-9.0815751481733986E-3</v>
      </c>
      <c r="BF57" s="83">
        <f t="shared" si="90"/>
        <v>-1.1943540466189808E-2</v>
      </c>
      <c r="BG57" s="83">
        <f t="shared" si="91"/>
        <v>-4.29490405181354E-3</v>
      </c>
      <c r="BH57" s="83">
        <f t="shared" si="91"/>
        <v>-1.7105563900584056E-2</v>
      </c>
      <c r="BI57" s="32">
        <f t="shared" si="91"/>
        <v>-4.0863576211621518E-2</v>
      </c>
      <c r="BJ57" s="32">
        <f t="shared" si="91"/>
        <v>1.9763025103801523E-2</v>
      </c>
      <c r="BK57" s="32">
        <f t="shared" si="91"/>
        <v>2.2420351578622578E-2</v>
      </c>
      <c r="BL57" s="32">
        <f t="shared" si="91"/>
        <v>-2.4588240921289239E-3</v>
      </c>
      <c r="BM57" s="32">
        <f t="shared" si="91"/>
        <v>5.8184512853668765E-3</v>
      </c>
      <c r="BN57" s="32">
        <f t="shared" si="91"/>
        <v>-8.4765629248475128E-4</v>
      </c>
      <c r="BO57" s="32">
        <f t="shared" si="91"/>
        <v>2.3677178668925929E-2</v>
      </c>
      <c r="BP57" s="32">
        <f t="shared" si="91"/>
        <v>3.4727479418148445E-2</v>
      </c>
      <c r="BQ57" s="32">
        <f t="shared" si="91"/>
        <v>-2.2229893776792497E-3</v>
      </c>
      <c r="BR57" s="32">
        <f t="shared" si="91"/>
        <v>1.5376244398814809E-3</v>
      </c>
      <c r="BS57" s="32">
        <f t="shared" si="91"/>
        <v>8.4982924308603935E-3</v>
      </c>
      <c r="BT57" s="32">
        <f t="shared" si="91"/>
        <v>-1.6224212509485067E-2</v>
      </c>
      <c r="BU57" s="32">
        <f t="shared" si="91"/>
        <v>1.3005899658029599E-2</v>
      </c>
      <c r="BV57" s="82">
        <f t="shared" si="91"/>
        <v>7.3377364367379124E-3</v>
      </c>
      <c r="BX57" s="52"/>
      <c r="BY57" s="52"/>
    </row>
    <row r="58" spans="1:77" s="103" customFormat="1" ht="15.6" customHeight="1">
      <c r="B58" s="103">
        <f>B53-SUM(B54:B57)</f>
        <v>0</v>
      </c>
      <c r="C58" s="103">
        <f>C53-SUM(C54:C57)</f>
        <v>0.38887543247255962</v>
      </c>
      <c r="D58" s="103">
        <f>D53-SUM(D54:D57)</f>
        <v>0.18164370865451929</v>
      </c>
      <c r="E58" s="103">
        <f t="shared" ref="E58:G58" si="97">E53-SUM(E54:E57)</f>
        <v>-9.3405651568900794E-7</v>
      </c>
      <c r="F58" s="103">
        <f t="shared" si="97"/>
        <v>4.7182800335576758E-4</v>
      </c>
      <c r="G58" s="103">
        <f t="shared" si="97"/>
        <v>-3.484939628833672E-3</v>
      </c>
      <c r="H58" s="103">
        <f>H53-SUM(H54:H57)</f>
        <v>-4.8512101784581318E-5</v>
      </c>
      <c r="I58" s="103">
        <f>I53-SUM(I54:I57)</f>
        <v>-1.673470251262188E-10</v>
      </c>
      <c r="J58" s="85">
        <f t="shared" ref="J58" si="98">J53-SUM(J54:J57)</f>
        <v>-3.5405095735768555E-2</v>
      </c>
      <c r="K58" s="86">
        <f>K53-SUM(K54:K57)</f>
        <v>-1.673470251262188E-10</v>
      </c>
      <c r="L58" s="103">
        <f t="shared" ref="L58:AE58" si="99">L53-SUM(L54:L57)</f>
        <v>-2.4582606254170969E-2</v>
      </c>
      <c r="M58" s="103">
        <f t="shared" si="99"/>
        <v>0.22367790523139774</v>
      </c>
      <c r="N58" s="103">
        <f t="shared" si="99"/>
        <v>-0.11149641802285259</v>
      </c>
      <c r="O58" s="103">
        <f t="shared" si="99"/>
        <v>-8.759981501088987E-2</v>
      </c>
      <c r="P58" s="103">
        <f t="shared" si="99"/>
        <v>-9.448818545024551E-3</v>
      </c>
      <c r="Q58" s="103">
        <f t="shared" si="99"/>
        <v>-5.2922574899639585E-2</v>
      </c>
      <c r="R58" s="103">
        <f t="shared" si="99"/>
        <v>-0.33970956057237345</v>
      </c>
      <c r="S58" s="103">
        <f t="shared" si="99"/>
        <v>0.40255278202039335</v>
      </c>
      <c r="T58" s="103">
        <f t="shared" si="99"/>
        <v>0</v>
      </c>
      <c r="U58" s="103">
        <f t="shared" si="99"/>
        <v>-3.4912263645310304E-3</v>
      </c>
      <c r="V58" s="103">
        <f t="shared" si="99"/>
        <v>3.6809784132856294E-3</v>
      </c>
      <c r="W58" s="103">
        <f t="shared" si="99"/>
        <v>-3.674691677588271E-3</v>
      </c>
      <c r="X58" s="103">
        <f t="shared" si="99"/>
        <v>0</v>
      </c>
      <c r="Y58" s="103">
        <f t="shared" si="99"/>
        <v>0</v>
      </c>
      <c r="Z58" s="103">
        <f t="shared" si="99"/>
        <v>0</v>
      </c>
      <c r="AA58" s="103">
        <f t="shared" si="99"/>
        <v>-4.8512103603570722E-5</v>
      </c>
      <c r="AB58" s="103">
        <f t="shared" si="99"/>
        <v>-1.7865885492938105E-3</v>
      </c>
      <c r="AC58" s="103">
        <f t="shared" si="99"/>
        <v>1.7865885511127999E-3</v>
      </c>
      <c r="AD58" s="103">
        <f t="shared" si="99"/>
        <v>0</v>
      </c>
      <c r="AE58" s="103">
        <f t="shared" si="99"/>
        <v>-1.7280399333685637E-10</v>
      </c>
      <c r="AF58" s="103">
        <f>AF53-SUM(AF54:AF57)</f>
        <v>0</v>
      </c>
      <c r="AG58" s="90">
        <f t="shared" ref="AG58" si="100">AG53-SUM(AG54:AG57)</f>
        <v>0</v>
      </c>
      <c r="AM58" s="103">
        <f t="shared" si="87"/>
        <v>0</v>
      </c>
      <c r="AN58" s="103">
        <f t="shared" si="88"/>
        <v>0</v>
      </c>
      <c r="AO58" s="103">
        <f t="shared" si="89"/>
        <v>0</v>
      </c>
      <c r="AP58" s="103">
        <f t="shared" si="93"/>
        <v>1.8189894035458565E-12</v>
      </c>
      <c r="AQ58" s="103">
        <f t="shared" ref="AQ58:BV58" si="101">AQ53-SUM(AQ54:AQ57)</f>
        <v>1.8256150369053703E-3</v>
      </c>
      <c r="AR58" s="104">
        <f t="shared" si="101"/>
        <v>8.1437623523945568E-3</v>
      </c>
      <c r="AS58" s="103">
        <f t="shared" si="101"/>
        <v>-8.0427516377239439E-3</v>
      </c>
      <c r="AT58" s="103">
        <f t="shared" si="101"/>
        <v>1.7844423849511237E-3</v>
      </c>
      <c r="AU58" s="103">
        <f t="shared" si="101"/>
        <v>-1.7863695702118765E-2</v>
      </c>
      <c r="AV58" s="103">
        <f t="shared" si="101"/>
        <v>-1.5871254377408661E-7</v>
      </c>
      <c r="AW58" s="103">
        <f t="shared" si="101"/>
        <v>-1.7727357359831331E-9</v>
      </c>
      <c r="AX58" s="103">
        <f t="shared" si="101"/>
        <v>-4.8849813083506888E-15</v>
      </c>
      <c r="AY58" s="103">
        <f t="shared" si="101"/>
        <v>-1.1539294804130407E-6</v>
      </c>
      <c r="AZ58" s="131">
        <f t="shared" si="101"/>
        <v>-4.2188474935755949E-15</v>
      </c>
      <c r="BA58" s="103">
        <f t="shared" si="101"/>
        <v>-9.0081515429218939E-6</v>
      </c>
      <c r="BB58" s="103">
        <f t="shared" si="101"/>
        <v>5.6286766384028297E-5</v>
      </c>
      <c r="BC58" s="103">
        <f t="shared" si="101"/>
        <v>-2.7898990636598953E-5</v>
      </c>
      <c r="BD58" s="103">
        <f t="shared" si="101"/>
        <v>-2.1988063873878971E-5</v>
      </c>
      <c r="BE58" s="103">
        <f t="shared" si="101"/>
        <v>-2.069968603635175E-6</v>
      </c>
      <c r="BF58" s="103">
        <f t="shared" si="101"/>
        <v>-1.0653354410861127E-5</v>
      </c>
      <c r="BG58" s="103">
        <f t="shared" si="101"/>
        <v>-7.805925693626925E-5</v>
      </c>
      <c r="BH58" s="103">
        <f t="shared" si="101"/>
        <v>8.8010378641922848E-5</v>
      </c>
      <c r="BI58" s="103">
        <f t="shared" si="101"/>
        <v>0</v>
      </c>
      <c r="BJ58" s="103">
        <f t="shared" si="101"/>
        <v>-5.6200129727734804E-7</v>
      </c>
      <c r="BK58" s="103">
        <f t="shared" si="101"/>
        <v>6.2269705436435174E-7</v>
      </c>
      <c r="BL58" s="103">
        <f t="shared" si="101"/>
        <v>-7.2434637465867979E-7</v>
      </c>
      <c r="BM58" s="103">
        <f t="shared" si="101"/>
        <v>0</v>
      </c>
      <c r="BN58" s="103">
        <f t="shared" si="101"/>
        <v>0</v>
      </c>
      <c r="BO58" s="103">
        <f t="shared" si="101"/>
        <v>0</v>
      </c>
      <c r="BP58" s="103">
        <f t="shared" si="101"/>
        <v>-6.6903107498461623E-9</v>
      </c>
      <c r="BQ58" s="103">
        <f t="shared" si="101"/>
        <v>-2.3258510362111906E-7</v>
      </c>
      <c r="BR58" s="103">
        <f t="shared" si="101"/>
        <v>2.1817757744901911E-7</v>
      </c>
      <c r="BS58" s="103">
        <f t="shared" si="101"/>
        <v>0</v>
      </c>
      <c r="BT58" s="103">
        <f t="shared" si="101"/>
        <v>-2.0206059048177849E-14</v>
      </c>
      <c r="BU58" s="103">
        <f t="shared" si="101"/>
        <v>0</v>
      </c>
      <c r="BV58" s="87">
        <f t="shared" si="101"/>
        <v>0</v>
      </c>
      <c r="BX58" s="52"/>
      <c r="BY58" s="52"/>
    </row>
    <row r="59" spans="1:77" s="22" customFormat="1" ht="15" customHeight="1">
      <c r="A59" s="23" t="str">
        <f>A35</f>
        <v>IVL Net Revenue (M THB)</v>
      </c>
      <c r="B59" s="59">
        <f t="shared" ref="B59" si="102">B35</f>
        <v>96858</v>
      </c>
      <c r="C59" s="59">
        <f>C35</f>
        <v>186096</v>
      </c>
      <c r="D59" s="59">
        <f t="shared" ref="D59:AG59" si="103">D35</f>
        <v>210728.984</v>
      </c>
      <c r="E59" s="59">
        <f t="shared" si="103"/>
        <v>229120.448</v>
      </c>
      <c r="F59" s="59">
        <f t="shared" si="103"/>
        <v>243907.21766484791</v>
      </c>
      <c r="G59" s="59">
        <f t="shared" si="103"/>
        <v>234697.94899999999</v>
      </c>
      <c r="H59" s="59">
        <f t="shared" si="103"/>
        <v>254619.53899999999</v>
      </c>
      <c r="I59" s="59">
        <f t="shared" si="103"/>
        <v>286332.272</v>
      </c>
      <c r="J59" s="74">
        <f t="shared" si="103"/>
        <v>274036.36339524778</v>
      </c>
      <c r="K59" s="75">
        <f t="shared" si="103"/>
        <v>302755.47399999993</v>
      </c>
      <c r="L59" s="59">
        <f t="shared" si="103"/>
        <v>55494</v>
      </c>
      <c r="M59" s="59">
        <f t="shared" si="103"/>
        <v>56807.148000000001</v>
      </c>
      <c r="N59" s="59">
        <f t="shared" si="103"/>
        <v>59181.069999999992</v>
      </c>
      <c r="O59" s="59">
        <f t="shared" si="103"/>
        <v>57638.23000000001</v>
      </c>
      <c r="P59" s="59">
        <f t="shared" si="103"/>
        <v>61646.606</v>
      </c>
      <c r="Q59" s="59">
        <f t="shared" si="103"/>
        <v>64029.859889935993</v>
      </c>
      <c r="R59" s="59">
        <f t="shared" si="103"/>
        <v>63606.215110064019</v>
      </c>
      <c r="S59" s="59">
        <f t="shared" si="103"/>
        <v>54624.536664847896</v>
      </c>
      <c r="T59" s="59">
        <f t="shared" si="103"/>
        <v>53660.3648109368</v>
      </c>
      <c r="U59" s="59">
        <f t="shared" si="103"/>
        <v>61225.241189063199</v>
      </c>
      <c r="V59" s="59">
        <f t="shared" si="103"/>
        <v>62333.540304536982</v>
      </c>
      <c r="W59" s="59">
        <f t="shared" si="103"/>
        <v>57478.802695463004</v>
      </c>
      <c r="X59" s="59">
        <f t="shared" si="103"/>
        <v>57164.231830578989</v>
      </c>
      <c r="Y59" s="59">
        <f t="shared" si="103"/>
        <v>66730.030342933402</v>
      </c>
      <c r="Z59" s="59">
        <f t="shared" si="103"/>
        <v>65435.834507806205</v>
      </c>
      <c r="AA59" s="59">
        <f t="shared" si="103"/>
        <v>65289.440000000002</v>
      </c>
      <c r="AB59" s="59">
        <f t="shared" si="103"/>
        <v>71650.278999999995</v>
      </c>
      <c r="AC59" s="59">
        <f t="shared" si="103"/>
        <v>71660.810000000012</v>
      </c>
      <c r="AD59" s="59">
        <f t="shared" si="103"/>
        <v>72604.546000000002</v>
      </c>
      <c r="AE59" s="59">
        <f t="shared" si="103"/>
        <v>70416.637000000017</v>
      </c>
      <c r="AF59" s="59">
        <f t="shared" si="103"/>
        <v>76143.351999999999</v>
      </c>
      <c r="AG59" s="20">
        <f t="shared" si="103"/>
        <v>83590.938999999998</v>
      </c>
      <c r="AH59" s="59">
        <f t="shared" ref="AH59:AH62" si="104">X59+Y59</f>
        <v>123894.2621735124</v>
      </c>
      <c r="AI59" s="59">
        <f t="shared" ref="AI59:AI62" si="105">Z59+AA59</f>
        <v>130725.2745078062</v>
      </c>
      <c r="AJ59" s="59">
        <f t="shared" ref="AJ59:AJ62" si="106">AB59+AC59</f>
        <v>143311.08900000001</v>
      </c>
      <c r="AK59" s="59">
        <f t="shared" ref="AK59:AK62" si="107">AD59+AE59</f>
        <v>143021.18300000002</v>
      </c>
      <c r="AL59" s="59">
        <f>AF59+AG59</f>
        <v>159734.291</v>
      </c>
      <c r="AM59" s="28">
        <f t="shared" si="87"/>
        <v>0</v>
      </c>
      <c r="AN59" s="28">
        <f t="shared" si="88"/>
        <v>0</v>
      </c>
      <c r="AO59" s="28">
        <f t="shared" si="89"/>
        <v>0</v>
      </c>
      <c r="AP59" s="28">
        <f t="shared" si="93"/>
        <v>2.3186813923530281E-3</v>
      </c>
      <c r="AQ59" s="24">
        <f t="shared" ref="AQ59:BF62" si="108">B59/B$59</f>
        <v>1</v>
      </c>
      <c r="AR59" s="24">
        <f t="shared" si="108"/>
        <v>1</v>
      </c>
      <c r="AS59" s="25">
        <f t="shared" si="108"/>
        <v>1</v>
      </c>
      <c r="AT59" s="24">
        <f t="shared" si="108"/>
        <v>1</v>
      </c>
      <c r="AU59" s="24">
        <f t="shared" si="108"/>
        <v>1</v>
      </c>
      <c r="AV59" s="24">
        <f t="shared" si="108"/>
        <v>1</v>
      </c>
      <c r="AW59" s="24">
        <f t="shared" si="108"/>
        <v>1</v>
      </c>
      <c r="AX59" s="24">
        <f t="shared" si="108"/>
        <v>1</v>
      </c>
      <c r="AY59" s="25">
        <f t="shared" si="108"/>
        <v>1</v>
      </c>
      <c r="AZ59" s="26">
        <f t="shared" si="108"/>
        <v>1</v>
      </c>
      <c r="BA59" s="24">
        <f t="shared" si="108"/>
        <v>1</v>
      </c>
      <c r="BB59" s="24">
        <f t="shared" si="108"/>
        <v>1</v>
      </c>
      <c r="BC59" s="24">
        <f t="shared" si="108"/>
        <v>1</v>
      </c>
      <c r="BD59" s="24">
        <f t="shared" si="108"/>
        <v>1</v>
      </c>
      <c r="BE59" s="24">
        <f t="shared" si="108"/>
        <v>1</v>
      </c>
      <c r="BF59" s="24">
        <f t="shared" si="108"/>
        <v>1</v>
      </c>
      <c r="BG59" s="24">
        <f t="shared" ref="BG59:BV62" si="109">R59/R$59</f>
        <v>1</v>
      </c>
      <c r="BH59" s="24">
        <f t="shared" si="109"/>
        <v>1</v>
      </c>
      <c r="BI59" s="24">
        <f t="shared" si="109"/>
        <v>1</v>
      </c>
      <c r="BJ59" s="24">
        <f t="shared" si="109"/>
        <v>1</v>
      </c>
      <c r="BK59" s="24">
        <f t="shared" si="109"/>
        <v>1</v>
      </c>
      <c r="BL59" s="24">
        <f t="shared" si="109"/>
        <v>1</v>
      </c>
      <c r="BM59" s="24">
        <f t="shared" si="109"/>
        <v>1</v>
      </c>
      <c r="BN59" s="24">
        <f t="shared" si="109"/>
        <v>1</v>
      </c>
      <c r="BO59" s="24">
        <f t="shared" si="109"/>
        <v>1</v>
      </c>
      <c r="BP59" s="24">
        <f t="shared" si="109"/>
        <v>1</v>
      </c>
      <c r="BQ59" s="24">
        <f t="shared" si="109"/>
        <v>1</v>
      </c>
      <c r="BR59" s="24">
        <f t="shared" si="109"/>
        <v>1</v>
      </c>
      <c r="BS59" s="24">
        <f t="shared" si="109"/>
        <v>1</v>
      </c>
      <c r="BT59" s="24">
        <f t="shared" si="109"/>
        <v>1</v>
      </c>
      <c r="BU59" s="24">
        <f t="shared" si="109"/>
        <v>1</v>
      </c>
      <c r="BV59" s="27">
        <f t="shared" si="109"/>
        <v>1</v>
      </c>
      <c r="BX59" s="52"/>
      <c r="BY59" s="52"/>
    </row>
    <row r="60" spans="1:77" s="22" customFormat="1" ht="15" customHeight="1">
      <c r="A60" s="29" t="str">
        <f>A54</f>
        <v>High Value Add (HVA)</v>
      </c>
      <c r="B60" s="59">
        <f>'[9]By company'!$AR$569</f>
        <v>6694.9385615096026</v>
      </c>
      <c r="C60" s="59">
        <f>'[9]By company'!$AS$569</f>
        <v>22521.678706201565</v>
      </c>
      <c r="D60" s="59">
        <f>'[9]By company'!$AX$569</f>
        <v>50086.300660164539</v>
      </c>
      <c r="E60" s="59">
        <f>'[9]By company'!$BC$569</f>
        <v>60992.581709132915</v>
      </c>
      <c r="F60" s="59">
        <f>'[9]By company'!$BH$569</f>
        <v>83461.554271829067</v>
      </c>
      <c r="G60" s="59">
        <f>'[10]By company'!$BL$577</f>
        <v>79552.360281771587</v>
      </c>
      <c r="H60" s="59">
        <f>'[5]By company'!$CP$743</f>
        <v>90725.398460388955</v>
      </c>
      <c r="I60" s="59">
        <f>'[4]By company'!$CQ$689</f>
        <v>104142.12923535607</v>
      </c>
      <c r="J60" s="74">
        <f>'[5]By company'!$DA$743</f>
        <v>97675.147867844062</v>
      </c>
      <c r="K60" s="75">
        <f>'[5]By company'!$CZ$743</f>
        <v>111101.21391538426</v>
      </c>
      <c r="L60" s="59">
        <f>'[9]By company'!$AY$569</f>
        <v>14536.671931306393</v>
      </c>
      <c r="M60" s="59">
        <f>'[9]By company'!$AZ$569</f>
        <v>13886.120707340573</v>
      </c>
      <c r="N60" s="59">
        <f>'[9]By company'!$BA$569</f>
        <v>14241.889553508214</v>
      </c>
      <c r="O60" s="59">
        <f>'[9]By company'!$BB$569</f>
        <v>18327.899516977734</v>
      </c>
      <c r="P60" s="59">
        <f>'[9]By company'!$BD$569</f>
        <v>19181.843186337541</v>
      </c>
      <c r="Q60" s="59">
        <f>'[9]By company'!$BE$569</f>
        <v>22189.788507758512</v>
      </c>
      <c r="R60" s="59">
        <f>'[9]By company'!$BF$569</f>
        <v>21469.71006027982</v>
      </c>
      <c r="S60" s="59">
        <f>'[9]By company'!$BG$569</f>
        <v>20620.212517453194</v>
      </c>
      <c r="T60" s="59">
        <f>'[3]By company'!BV635</f>
        <v>19239.887754790016</v>
      </c>
      <c r="U60" s="59">
        <f>'[3]By company'!BW635</f>
        <v>19897.322741922984</v>
      </c>
      <c r="V60" s="59">
        <f>'[3]By company'!BX635</f>
        <v>19252.51639996978</v>
      </c>
      <c r="W60" s="59">
        <f>'[3]By company'!BY635</f>
        <v>21162.633385088804</v>
      </c>
      <c r="X60" s="59">
        <f>'[5]By company'!CL743</f>
        <v>20394.394413666054</v>
      </c>
      <c r="Y60" s="59">
        <f>'[5]By company'!CM743</f>
        <v>24065.826873443821</v>
      </c>
      <c r="Z60" s="59">
        <f>'[5]By company'!CN743</f>
        <v>23275.104971324723</v>
      </c>
      <c r="AA60" s="59">
        <f>'[5]By company'!CO743</f>
        <v>22990.072201954365</v>
      </c>
      <c r="AB60" s="59">
        <f>'[14]By company'!$CI$635</f>
        <v>25695.644646658599</v>
      </c>
      <c r="AC60" s="59">
        <f>'[6]By company'!$CM$647</f>
        <v>25714.326047906383</v>
      </c>
      <c r="AD60" s="59">
        <f>'[7]By company'!$CO$669</f>
        <v>26373.85016247991</v>
      </c>
      <c r="AE60" s="59">
        <f t="shared" ref="AE60:AE62" si="110">I60-AB60-AC60-AD60</f>
        <v>26358.308378311172</v>
      </c>
      <c r="AF60" s="59">
        <f>'[8]By company'!$CS$710</f>
        <v>28118.610854342507</v>
      </c>
      <c r="AG60" s="20">
        <f>'[5]By company'!$CW$743</f>
        <v>30250.444520250669</v>
      </c>
      <c r="AH60" s="59">
        <f t="shared" si="104"/>
        <v>44460.221287109875</v>
      </c>
      <c r="AI60" s="59">
        <f t="shared" si="105"/>
        <v>46265.177173279088</v>
      </c>
      <c r="AJ60" s="59">
        <f t="shared" si="106"/>
        <v>51409.970694564981</v>
      </c>
      <c r="AK60" s="59">
        <f t="shared" si="107"/>
        <v>52732.158540791082</v>
      </c>
      <c r="AL60" s="59">
        <f t="shared" si="86"/>
        <v>58369.055374593176</v>
      </c>
      <c r="AM60" s="28">
        <f t="shared" si="87"/>
        <v>0</v>
      </c>
      <c r="AN60" s="28">
        <f t="shared" si="88"/>
        <v>0</v>
      </c>
      <c r="AO60" s="28">
        <f t="shared" si="89"/>
        <v>0</v>
      </c>
      <c r="AP60" s="28">
        <f t="shared" si="93"/>
        <v>0</v>
      </c>
      <c r="AQ60" s="24">
        <f t="shared" si="108"/>
        <v>6.9121172866563454E-2</v>
      </c>
      <c r="AR60" s="24">
        <f t="shared" si="108"/>
        <v>0.12102183123872391</v>
      </c>
      <c r="AS60" s="25">
        <f t="shared" si="108"/>
        <v>0.23768111870251574</v>
      </c>
      <c r="AT60" s="24">
        <f t="shared" si="108"/>
        <v>0.26620313569364579</v>
      </c>
      <c r="AU60" s="24">
        <f t="shared" si="108"/>
        <v>0.34218566826715768</v>
      </c>
      <c r="AV60" s="24">
        <f t="shared" si="108"/>
        <v>0.33895635058051399</v>
      </c>
      <c r="AW60" s="24">
        <f t="shared" si="108"/>
        <v>0.35631750342768848</v>
      </c>
      <c r="AX60" s="24">
        <f t="shared" si="108"/>
        <v>0.36371076340062736</v>
      </c>
      <c r="AY60" s="25">
        <f t="shared" si="108"/>
        <v>0.35643133873793736</v>
      </c>
      <c r="AZ60" s="26">
        <f t="shared" si="108"/>
        <v>0.36696682126838864</v>
      </c>
      <c r="BA60" s="24">
        <f t="shared" si="108"/>
        <v>0.26195033573551002</v>
      </c>
      <c r="BB60" s="24">
        <f t="shared" si="108"/>
        <v>0.24444319414416954</v>
      </c>
      <c r="BC60" s="24">
        <f t="shared" si="108"/>
        <v>0.24064940957485587</v>
      </c>
      <c r="BD60" s="24">
        <f t="shared" si="108"/>
        <v>0.31798165066792872</v>
      </c>
      <c r="BE60" s="24">
        <f t="shared" si="108"/>
        <v>0.31115813880065907</v>
      </c>
      <c r="BF60" s="24">
        <f t="shared" si="108"/>
        <v>0.34655375704244251</v>
      </c>
      <c r="BG60" s="24">
        <f t="shared" si="109"/>
        <v>0.33754107241137826</v>
      </c>
      <c r="BH60" s="24">
        <f t="shared" si="109"/>
        <v>0.37748992991866892</v>
      </c>
      <c r="BI60" s="24">
        <f t="shared" si="109"/>
        <v>0.3585493282160585</v>
      </c>
      <c r="BJ60" s="24">
        <f t="shared" si="109"/>
        <v>0.32498561631599238</v>
      </c>
      <c r="BK60" s="24">
        <f t="shared" si="109"/>
        <v>0.3088628739184332</v>
      </c>
      <c r="BL60" s="24">
        <f t="shared" si="109"/>
        <v>0.36818152767053447</v>
      </c>
      <c r="BM60" s="24">
        <f t="shared" si="109"/>
        <v>0.35676845049033679</v>
      </c>
      <c r="BN60" s="24">
        <f t="shared" si="109"/>
        <v>0.3606446265611859</v>
      </c>
      <c r="BO60" s="24">
        <f t="shared" si="109"/>
        <v>0.35569356066740626</v>
      </c>
      <c r="BP60" s="24">
        <f t="shared" si="109"/>
        <v>0.3521254310337838</v>
      </c>
      <c r="BQ60" s="24">
        <f t="shared" si="109"/>
        <v>0.35862588402005524</v>
      </c>
      <c r="BR60" s="24">
        <f t="shared" si="109"/>
        <v>0.35883387374363168</v>
      </c>
      <c r="BS60" s="24">
        <f t="shared" si="109"/>
        <v>0.3632534271680441</v>
      </c>
      <c r="BT60" s="24">
        <f t="shared" si="109"/>
        <v>0.37431932993776978</v>
      </c>
      <c r="BU60" s="24">
        <f t="shared" si="109"/>
        <v>0.36928517218866996</v>
      </c>
      <c r="BV60" s="27">
        <f t="shared" si="109"/>
        <v>0.36188664563572698</v>
      </c>
      <c r="BX60" s="52"/>
      <c r="BY60" s="52"/>
    </row>
    <row r="61" spans="1:77" s="22" customFormat="1" ht="15" customHeight="1">
      <c r="A61" s="29" t="str">
        <f>A55</f>
        <v>Special Position (West Necessities)</v>
      </c>
      <c r="B61" s="59">
        <f>'[9]By company'!$BR$568</f>
        <v>47832.547999999995</v>
      </c>
      <c r="C61" s="59">
        <f>'[9]By company'!$BS$568</f>
        <v>98303.314011223905</v>
      </c>
      <c r="D61" s="59">
        <f>'[9]By company'!$BX$568</f>
        <v>103659.99169073541</v>
      </c>
      <c r="E61" s="59">
        <f>'[9]By company'!$CC$568</f>
        <v>103453.93461798668</v>
      </c>
      <c r="F61" s="59">
        <f>'[9]By company'!$CH$568</f>
        <v>94665.254779053634</v>
      </c>
      <c r="G61" s="59">
        <f>'[10]By company'!$CK$576</f>
        <v>94280.636475869251</v>
      </c>
      <c r="H61" s="59">
        <f>'[5]By company'!$EN$740+'[5]By company'!$EN$741</f>
        <v>109256.30102581522</v>
      </c>
      <c r="I61" s="59">
        <f>'[4]By company'!$EK$688</f>
        <v>124634.35510327249</v>
      </c>
      <c r="J61" s="74">
        <f>'[5]By company'!$EY$742</f>
        <v>120458.8910386208</v>
      </c>
      <c r="K61" s="75">
        <f>'[5]By company'!$EX$742</f>
        <v>131051.71875836603</v>
      </c>
      <c r="L61" s="59">
        <f>'[9]By company'!$BY$568</f>
        <v>25955.417946384387</v>
      </c>
      <c r="M61" s="59">
        <f>'[9]By company'!$BZ$568</f>
        <v>27542.792203356763</v>
      </c>
      <c r="N61" s="59">
        <f>'[9]By company'!$CA$568</f>
        <v>27753.802340627128</v>
      </c>
      <c r="O61" s="59">
        <f>'[9]By company'!$CB$568</f>
        <v>22201.922127618414</v>
      </c>
      <c r="P61" s="59">
        <f>'[9]By company'!$CD$568</f>
        <v>25558.625635992779</v>
      </c>
      <c r="Q61" s="59">
        <f>'[9]By company'!$CE$568</f>
        <v>25078.656658090629</v>
      </c>
      <c r="R61" s="59">
        <f>'[9]By company'!$CF$568</f>
        <v>24590.487861071226</v>
      </c>
      <c r="S61" s="59">
        <f>'[9]By company'!$CG$568</f>
        <v>19437.484623898999</v>
      </c>
      <c r="T61" s="59">
        <f>'[3]By company'!DI634</f>
        <v>20379.230133476663</v>
      </c>
      <c r="U61" s="59">
        <f>'[3]By company'!DJ634</f>
        <v>24244.961429940002</v>
      </c>
      <c r="V61" s="59">
        <f>'[3]By company'!DK634</f>
        <v>27000.982409831075</v>
      </c>
      <c r="W61" s="59">
        <f>'[3]By company'!DL634</f>
        <v>22655.462502621507</v>
      </c>
      <c r="X61" s="59">
        <f>'[5]By company'!EJ740+'[5]By company'!EJ741</f>
        <v>23619.509413714884</v>
      </c>
      <c r="Y61" s="59">
        <f>'[5]By company'!EK740+'[5]By company'!EK741</f>
        <v>28088.69783140732</v>
      </c>
      <c r="Z61" s="59">
        <f>'[5]By company'!EL740+'[5]By company'!EL741</f>
        <v>28358.567383913192</v>
      </c>
      <c r="AA61" s="59">
        <f>'[5]By company'!EM740+'[5]By company'!EM741</f>
        <v>29189.526396779816</v>
      </c>
      <c r="AB61" s="59">
        <f>'[14]By company'!$DY$634</f>
        <v>30835.220070475618</v>
      </c>
      <c r="AC61" s="59">
        <f>'[6]By company'!$EF$646</f>
        <v>32075.577187452142</v>
      </c>
      <c r="AD61" s="59">
        <f>'[7]By company'!$EI$668</f>
        <v>32211.468609678723</v>
      </c>
      <c r="AE61" s="59">
        <f t="shared" si="110"/>
        <v>29512.089235666015</v>
      </c>
      <c r="AF61" s="59">
        <f>'[8]By company'!$EN$709</f>
        <v>32611.935302358757</v>
      </c>
      <c r="AG61" s="20">
        <f>'[5]By company'!$EU$742</f>
        <v>36716.225610662543</v>
      </c>
      <c r="AH61" s="59">
        <f t="shared" si="104"/>
        <v>51708.207245122205</v>
      </c>
      <c r="AI61" s="59">
        <f t="shared" si="105"/>
        <v>57548.093780693009</v>
      </c>
      <c r="AJ61" s="59">
        <f t="shared" si="106"/>
        <v>62910.797257927756</v>
      </c>
      <c r="AK61" s="59">
        <f t="shared" si="107"/>
        <v>61723.557845344738</v>
      </c>
      <c r="AL61" s="59">
        <f t="shared" si="86"/>
        <v>69328.160913021304</v>
      </c>
      <c r="AM61" s="28">
        <f t="shared" si="87"/>
        <v>0</v>
      </c>
      <c r="AN61" s="28">
        <f t="shared" si="88"/>
        <v>0</v>
      </c>
      <c r="AO61" s="28">
        <f t="shared" si="89"/>
        <v>0</v>
      </c>
      <c r="AP61" s="28">
        <f t="shared" si="93"/>
        <v>0</v>
      </c>
      <c r="AQ61" s="24">
        <f t="shared" si="108"/>
        <v>0.49384199549856483</v>
      </c>
      <c r="AR61" s="24">
        <f t="shared" si="108"/>
        <v>0.52823980102325629</v>
      </c>
      <c r="AS61" s="25">
        <f t="shared" si="108"/>
        <v>0.49191141020608448</v>
      </c>
      <c r="AT61" s="24">
        <f t="shared" si="108"/>
        <v>0.4515264155645623</v>
      </c>
      <c r="AU61" s="24">
        <f t="shared" si="108"/>
        <v>0.38811994038295677</v>
      </c>
      <c r="AV61" s="24">
        <f t="shared" si="108"/>
        <v>0.40171052571008731</v>
      </c>
      <c r="AW61" s="24">
        <f t="shared" si="108"/>
        <v>0.42909629581025682</v>
      </c>
      <c r="AX61" s="24">
        <f t="shared" si="108"/>
        <v>0.4352787558060256</v>
      </c>
      <c r="AY61" s="25">
        <f t="shared" si="108"/>
        <v>0.43957265213332541</v>
      </c>
      <c r="AZ61" s="26">
        <f t="shared" si="108"/>
        <v>0.43286325108151819</v>
      </c>
      <c r="BA61" s="24">
        <f t="shared" si="108"/>
        <v>0.46771575208823274</v>
      </c>
      <c r="BB61" s="24">
        <f t="shared" si="108"/>
        <v>0.48484729779704416</v>
      </c>
      <c r="BC61" s="24">
        <f t="shared" si="108"/>
        <v>0.468964186362753</v>
      </c>
      <c r="BD61" s="24">
        <f t="shared" si="108"/>
        <v>0.38519437754452923</v>
      </c>
      <c r="BE61" s="24">
        <f t="shared" si="108"/>
        <v>0.41459907194230256</v>
      </c>
      <c r="BF61" s="24">
        <f t="shared" si="108"/>
        <v>0.39167127182848033</v>
      </c>
      <c r="BG61" s="24">
        <f t="shared" si="109"/>
        <v>0.3866051111282115</v>
      </c>
      <c r="BH61" s="24">
        <f t="shared" si="109"/>
        <v>0.35583797704608178</v>
      </c>
      <c r="BI61" s="24">
        <f t="shared" si="109"/>
        <v>0.37978180366979292</v>
      </c>
      <c r="BJ61" s="24">
        <f t="shared" si="109"/>
        <v>0.39599617672508136</v>
      </c>
      <c r="BK61" s="24">
        <f t="shared" si="109"/>
        <v>0.43316940250649927</v>
      </c>
      <c r="BL61" s="24">
        <f t="shared" si="109"/>
        <v>0.39415334767245908</v>
      </c>
      <c r="BM61" s="24">
        <f t="shared" si="109"/>
        <v>0.41318685928846943</v>
      </c>
      <c r="BN61" s="24">
        <f t="shared" si="109"/>
        <v>0.42093039201475302</v>
      </c>
      <c r="BO61" s="24">
        <f t="shared" si="109"/>
        <v>0.4333797772614964</v>
      </c>
      <c r="BP61" s="24">
        <f t="shared" si="109"/>
        <v>0.44707882923761966</v>
      </c>
      <c r="BQ61" s="24">
        <f t="shared" si="109"/>
        <v>0.43035729240462023</v>
      </c>
      <c r="BR61" s="24">
        <f t="shared" si="109"/>
        <v>0.4476027718281741</v>
      </c>
      <c r="BS61" s="24">
        <f t="shared" si="109"/>
        <v>0.44365636016343551</v>
      </c>
      <c r="BT61" s="24">
        <f t="shared" si="109"/>
        <v>0.41910676926627449</v>
      </c>
      <c r="BU61" s="24">
        <f t="shared" si="109"/>
        <v>0.42829655440384024</v>
      </c>
      <c r="BV61" s="27">
        <f t="shared" si="109"/>
        <v>0.43923690832881473</v>
      </c>
      <c r="BX61" s="52"/>
      <c r="BY61" s="52"/>
    </row>
    <row r="62" spans="1:77" s="22" customFormat="1" ht="15" customHeight="1">
      <c r="A62" s="29" t="str">
        <f>A56</f>
        <v>Cyclical (East Necessities)</v>
      </c>
      <c r="B62" s="59">
        <f>'[9]By company'!$BR$565</f>
        <v>42330.480798490418</v>
      </c>
      <c r="C62" s="59">
        <f>'[9]By company'!$BS$565</f>
        <v>65271.119505574585</v>
      </c>
      <c r="D62" s="59">
        <f>'[9]By company'!$BX$565</f>
        <v>56982.692961608547</v>
      </c>
      <c r="E62" s="59">
        <f>'[9]By company'!$CC$565</f>
        <v>64673.931978648594</v>
      </c>
      <c r="F62" s="59">
        <v>65780.203248870122</v>
      </c>
      <c r="G62" s="59">
        <f>'[10]By company'!$CK$573</f>
        <v>60864.993666232069</v>
      </c>
      <c r="H62" s="59">
        <f>'[5]By company'!$EN$739</f>
        <v>54637.838899708157</v>
      </c>
      <c r="I62" s="59">
        <f>'[4]By company'!$EK$685</f>
        <v>57555.788094920084</v>
      </c>
      <c r="J62" s="74">
        <f>'[5]By company'!$EY$739</f>
        <v>55902.326520870643</v>
      </c>
      <c r="K62" s="75">
        <f>'[5]By company'!$EX$739</f>
        <v>60602.541981784336</v>
      </c>
      <c r="L62" s="59">
        <f>'[9]By company'!$BY$565</f>
        <v>15001.895362307898</v>
      </c>
      <c r="M62" s="59">
        <f>'[9]By company'!$BZ$565</f>
        <v>15378.25017150635</v>
      </c>
      <c r="N62" s="59">
        <f>'[9]By company'!$CA$565</f>
        <v>17185.377666544511</v>
      </c>
      <c r="O62" s="59">
        <f>'[9]By company'!$CB$565</f>
        <v>17108.408778289835</v>
      </c>
      <c r="P62" s="59">
        <f>'[9]By company'!$CD$565</f>
        <v>16906.130849583635</v>
      </c>
      <c r="Q62" s="59">
        <f>'[9]By company'!$CE$565</f>
        <v>16761.271608164039</v>
      </c>
      <c r="R62" s="59">
        <f>'[9]By company'!$CF$565</f>
        <v>17545.584736935241</v>
      </c>
      <c r="S62" s="59">
        <v>14567.216054187214</v>
      </c>
      <c r="T62" s="59">
        <f>'[3]By company'!DI631</f>
        <v>14041.213366811666</v>
      </c>
      <c r="U62" s="59">
        <f>'[3]By company'!DJ631</f>
        <v>17082.990407899033</v>
      </c>
      <c r="V62" s="59">
        <f>'[3]By company'!DK631</f>
        <v>16080.004308524305</v>
      </c>
      <c r="W62" s="59">
        <f>'[3]By company'!DL631</f>
        <v>13660.785582997065</v>
      </c>
      <c r="X62" s="59">
        <f>'[5]By company'!EJ739</f>
        <v>13150.328003198052</v>
      </c>
      <c r="Y62" s="59">
        <f>'[5]By company'!EK739</f>
        <v>14575.505638082264</v>
      </c>
      <c r="Z62" s="59">
        <f>'[5]By company'!EL739</f>
        <v>13802.162152568297</v>
      </c>
      <c r="AA62" s="59">
        <f>'[5]By company'!EM739</f>
        <v>13109.843105859547</v>
      </c>
      <c r="AB62" s="59">
        <f>'[14]By company'!$DY$631</f>
        <v>15119.414051937811</v>
      </c>
      <c r="AC62" s="59">
        <f>'[6]By company'!$EF$643</f>
        <v>13870.907210504985</v>
      </c>
      <c r="AD62" s="59">
        <f>'[7]By company'!$EI$665</f>
        <v>14019.227854517823</v>
      </c>
      <c r="AE62" s="59">
        <f t="shared" si="110"/>
        <v>14546.238977959463</v>
      </c>
      <c r="AF62" s="59">
        <f>'[8]By company'!$EN$706</f>
        <v>15412.80565953077</v>
      </c>
      <c r="AG62" s="20">
        <f>'[5]By company'!$EU$739</f>
        <v>16624.269489776278</v>
      </c>
      <c r="AH62" s="59">
        <f t="shared" si="104"/>
        <v>27725.833641280318</v>
      </c>
      <c r="AI62" s="59">
        <f t="shared" si="105"/>
        <v>26912.005258427846</v>
      </c>
      <c r="AJ62" s="59">
        <f t="shared" si="106"/>
        <v>28990.321262442798</v>
      </c>
      <c r="AK62" s="59">
        <f t="shared" si="107"/>
        <v>28565.466832477287</v>
      </c>
      <c r="AL62" s="59">
        <f>AF62+AG62</f>
        <v>32037.075149307049</v>
      </c>
      <c r="AM62" s="28">
        <f t="shared" si="87"/>
        <v>0</v>
      </c>
      <c r="AN62" s="28">
        <f t="shared" si="88"/>
        <v>0</v>
      </c>
      <c r="AO62" s="28">
        <f t="shared" si="89"/>
        <v>0</v>
      </c>
      <c r="AP62" s="28">
        <f t="shared" si="93"/>
        <v>0</v>
      </c>
      <c r="AQ62" s="24">
        <f t="shared" si="108"/>
        <v>0.43703649464670363</v>
      </c>
      <c r="AR62" s="24">
        <f t="shared" si="108"/>
        <v>0.35073897077623689</v>
      </c>
      <c r="AS62" s="25">
        <f t="shared" si="108"/>
        <v>0.27040747731981923</v>
      </c>
      <c r="AT62" s="24">
        <f t="shared" si="108"/>
        <v>0.28227045007632229</v>
      </c>
      <c r="AU62" s="24">
        <f t="shared" si="108"/>
        <v>0.26969354936949214</v>
      </c>
      <c r="AV62" s="24">
        <f t="shared" si="108"/>
        <v>0.25933330020805623</v>
      </c>
      <c r="AW62" s="24">
        <f t="shared" si="108"/>
        <v>0.2145861983502694</v>
      </c>
      <c r="AX62" s="24">
        <f t="shared" si="108"/>
        <v>0.20101048230749236</v>
      </c>
      <c r="AY62" s="25">
        <f t="shared" si="108"/>
        <v>0.20399601654413166</v>
      </c>
      <c r="AZ62" s="26">
        <f t="shared" si="108"/>
        <v>0.20016992981532136</v>
      </c>
      <c r="BA62" s="24">
        <f t="shared" si="108"/>
        <v>0.27033364620153344</v>
      </c>
      <c r="BB62" s="24">
        <f t="shared" si="108"/>
        <v>0.27070977355712966</v>
      </c>
      <c r="BC62" s="24">
        <f t="shared" si="108"/>
        <v>0.29038639663906912</v>
      </c>
      <c r="BD62" s="24">
        <f t="shared" si="108"/>
        <v>0.2968239791244428</v>
      </c>
      <c r="BE62" s="24">
        <f t="shared" si="108"/>
        <v>0.27424268660603368</v>
      </c>
      <c r="BF62" s="24">
        <f t="shared" si="108"/>
        <v>0.26177273598561351</v>
      </c>
      <c r="BG62" s="24">
        <f t="shared" si="109"/>
        <v>0.27584701756855695</v>
      </c>
      <c r="BH62" s="24">
        <f t="shared" si="109"/>
        <v>0.26667898610408797</v>
      </c>
      <c r="BI62" s="24">
        <f t="shared" si="109"/>
        <v>0.26166824277627448</v>
      </c>
      <c r="BJ62" s="24">
        <f t="shared" si="109"/>
        <v>0.27901875233364709</v>
      </c>
      <c r="BK62" s="24">
        <f t="shared" si="109"/>
        <v>0.25796712700680524</v>
      </c>
      <c r="BL62" s="24">
        <f t="shared" si="109"/>
        <v>0.23766649516649305</v>
      </c>
      <c r="BM62" s="24">
        <f t="shared" si="109"/>
        <v>0.23004469022119384</v>
      </c>
      <c r="BN62" s="24">
        <f t="shared" si="109"/>
        <v>0.21842498142406114</v>
      </c>
      <c r="BO62" s="24">
        <f t="shared" si="109"/>
        <v>0.21092666207109745</v>
      </c>
      <c r="BP62" s="24">
        <f t="shared" si="109"/>
        <v>0.20079576583685732</v>
      </c>
      <c r="BQ62" s="24">
        <f t="shared" si="109"/>
        <v>0.21101682035233682</v>
      </c>
      <c r="BR62" s="24">
        <f t="shared" si="109"/>
        <v>0.19356336065005381</v>
      </c>
      <c r="BS62" s="24">
        <f t="shared" si="109"/>
        <v>0.19309022129988695</v>
      </c>
      <c r="BT62" s="24">
        <f t="shared" si="109"/>
        <v>0.20657389500097056</v>
      </c>
      <c r="BU62" s="24">
        <f t="shared" si="109"/>
        <v>0.20241827099404253</v>
      </c>
      <c r="BV62" s="27">
        <f t="shared" si="109"/>
        <v>0.19887645346077854</v>
      </c>
      <c r="BX62" s="52"/>
      <c r="BY62" s="52"/>
    </row>
    <row r="63" spans="1:77" s="103" customFormat="1" ht="15.6" customHeight="1">
      <c r="A63" s="66" t="s">
        <v>39</v>
      </c>
      <c r="B63" s="103">
        <f>B59-SUM(B60:B62)</f>
        <v>3.2639999990351498E-2</v>
      </c>
      <c r="C63" s="103">
        <f>C59-SUM(C60:C62)</f>
        <v>-0.11222300006193109</v>
      </c>
      <c r="D63" s="103">
        <f>D59-SUM(D60:D62)</f>
        <v>-1.3125085097271949E-3</v>
      </c>
      <c r="E63" s="103">
        <f t="shared" ref="E63:G63" si="111">E59-SUM(E60:E62)</f>
        <v>-3.0576818971894681E-4</v>
      </c>
      <c r="F63" s="103">
        <f t="shared" si="111"/>
        <v>0.2053650950838346</v>
      </c>
      <c r="G63" s="103">
        <f t="shared" si="111"/>
        <v>-4.1423872928135097E-2</v>
      </c>
      <c r="H63" s="103">
        <f>H59-SUM(H60:H62)</f>
        <v>6.1408765031956136E-4</v>
      </c>
      <c r="I63" s="103">
        <f>I59-SUM(I60:I62)</f>
        <v>-4.3354864465072751E-4</v>
      </c>
      <c r="J63" s="85">
        <f t="shared" ref="J63" si="112">J59-SUM(J60:J62)</f>
        <v>-2.0320877083577216E-3</v>
      </c>
      <c r="K63" s="86">
        <f>K59-SUM(K60:K62)</f>
        <v>-6.5553467720746994E-4</v>
      </c>
      <c r="L63" s="103">
        <f t="shared" ref="L63:AF63" si="113">L59-SUM(L60:L62)</f>
        <v>1.4760001322429162E-2</v>
      </c>
      <c r="M63" s="103">
        <f t="shared" si="113"/>
        <v>-1.5082203681231476E-2</v>
      </c>
      <c r="N63" s="103">
        <f t="shared" si="113"/>
        <v>4.39320137957111E-4</v>
      </c>
      <c r="O63" s="103">
        <f t="shared" si="113"/>
        <v>-4.2288596887374297E-4</v>
      </c>
      <c r="P63" s="103">
        <f t="shared" si="113"/>
        <v>6.3280860413215123E-3</v>
      </c>
      <c r="Q63" s="103">
        <f t="shared" si="113"/>
        <v>0.14311592280864716</v>
      </c>
      <c r="R63" s="103">
        <f t="shared" si="113"/>
        <v>0.43245177772769239</v>
      </c>
      <c r="S63" s="103">
        <f t="shared" si="113"/>
        <v>-0.37653069151565433</v>
      </c>
      <c r="T63" s="103">
        <f t="shared" si="113"/>
        <v>3.3555858455656562E-2</v>
      </c>
      <c r="U63" s="103">
        <f t="shared" si="113"/>
        <v>-3.339069881621981E-2</v>
      </c>
      <c r="V63" s="103">
        <f t="shared" si="113"/>
        <v>3.7186211826337967E-2</v>
      </c>
      <c r="W63" s="103">
        <f t="shared" si="113"/>
        <v>-7.8775244372081943E-2</v>
      </c>
      <c r="X63" s="103">
        <f t="shared" si="113"/>
        <v>0</v>
      </c>
      <c r="Y63" s="103">
        <f t="shared" si="113"/>
        <v>0</v>
      </c>
      <c r="Z63" s="103">
        <f t="shared" si="113"/>
        <v>0</v>
      </c>
      <c r="AA63" s="103">
        <f t="shared" si="113"/>
        <v>-1.7045937274815515E-3</v>
      </c>
      <c r="AB63" s="103">
        <f>AB59-SUM(AB60:AB62)</f>
        <v>2.3092796618584543E-4</v>
      </c>
      <c r="AC63" s="103">
        <f t="shared" si="113"/>
        <v>-4.4586349395103753E-4</v>
      </c>
      <c r="AD63" s="103">
        <f t="shared" si="113"/>
        <v>-6.2667645397596061E-4</v>
      </c>
      <c r="AE63" s="103">
        <f t="shared" si="113"/>
        <v>4.0806336619425565E-4</v>
      </c>
      <c r="AF63" s="103">
        <f t="shared" si="113"/>
        <v>1.8376795924268663E-4</v>
      </c>
      <c r="AG63" s="90">
        <f>AG59-SUM(AG60:AG62)</f>
        <v>-6.2068949046079069E-4</v>
      </c>
      <c r="AM63" s="103">
        <f>F63-(SUM(S63:S63))</f>
        <v>0.58189578659948893</v>
      </c>
      <c r="AN63" s="103">
        <f>E63-SUM(O63:O63)</f>
        <v>1.1711777915479615E-4</v>
      </c>
      <c r="AO63" s="103">
        <f t="shared" si="89"/>
        <v>-2.1827872842550278E-11</v>
      </c>
      <c r="AP63" s="103">
        <f t="shared" si="93"/>
        <v>2.3186813778011128E-3</v>
      </c>
      <c r="AQ63" s="103">
        <f t="shared" ref="AQ63:AU63" si="114">AQ59-SUM(AQ60:AQ62)</f>
        <v>3.3698816803706677E-7</v>
      </c>
      <c r="AR63" s="104">
        <f t="shared" si="114"/>
        <v>-6.0303821713958428E-7</v>
      </c>
      <c r="AS63" s="103">
        <f t="shared" si="114"/>
        <v>-6.2284195578854451E-9</v>
      </c>
      <c r="AT63" s="103">
        <f t="shared" si="114"/>
        <v>-1.3345302640743739E-9</v>
      </c>
      <c r="AU63" s="103">
        <f t="shared" si="114"/>
        <v>8.4198039340677155E-7</v>
      </c>
      <c r="AV63" s="103">
        <f t="shared" ref="AV63:BV63" si="115">AV59-SUM(AV60:AV62)</f>
        <v>-1.7649865746705018E-7</v>
      </c>
      <c r="AW63" s="103">
        <f t="shared" si="115"/>
        <v>2.4117853270055889E-9</v>
      </c>
      <c r="AX63" s="103">
        <f t="shared" si="115"/>
        <v>-1.5141452536227007E-9</v>
      </c>
      <c r="AY63" s="103">
        <f t="shared" si="115"/>
        <v>-7.415394520648988E-9</v>
      </c>
      <c r="AZ63" s="131">
        <f t="shared" si="115"/>
        <v>-2.1652282189421612E-9</v>
      </c>
      <c r="BA63" s="103">
        <f t="shared" si="115"/>
        <v>2.6597472380096576E-7</v>
      </c>
      <c r="BB63" s="103">
        <f t="shared" si="115"/>
        <v>-2.6549834331035527E-7</v>
      </c>
      <c r="BC63" s="103">
        <f t="shared" si="115"/>
        <v>7.4233219571340214E-9</v>
      </c>
      <c r="BD63" s="103">
        <f t="shared" si="115"/>
        <v>-7.3369008646295697E-9</v>
      </c>
      <c r="BE63" s="103">
        <f t="shared" si="115"/>
        <v>1.0265100469641908E-7</v>
      </c>
      <c r="BF63" s="103">
        <f t="shared" si="115"/>
        <v>2.2351434636469492E-6</v>
      </c>
      <c r="BG63" s="103">
        <f t="shared" si="115"/>
        <v>6.7988918532879694E-6</v>
      </c>
      <c r="BH63" s="103">
        <f t="shared" si="115"/>
        <v>-6.8930688386092953E-6</v>
      </c>
      <c r="BI63" s="103">
        <f t="shared" si="115"/>
        <v>6.253378741494231E-7</v>
      </c>
      <c r="BJ63" s="103">
        <f t="shared" si="115"/>
        <v>-5.4537472093940664E-7</v>
      </c>
      <c r="BK63" s="103">
        <f t="shared" si="115"/>
        <v>5.9656826223442039E-7</v>
      </c>
      <c r="BL63" s="103">
        <f t="shared" si="115"/>
        <v>-1.3705094865645862E-6</v>
      </c>
      <c r="BM63" s="103">
        <f t="shared" si="115"/>
        <v>0</v>
      </c>
      <c r="BN63" s="103">
        <f t="shared" si="115"/>
        <v>0</v>
      </c>
      <c r="BO63" s="103">
        <f t="shared" si="115"/>
        <v>0</v>
      </c>
      <c r="BP63" s="103">
        <f t="shared" si="115"/>
        <v>-2.6108260886559265E-8</v>
      </c>
      <c r="BQ63" s="103">
        <f t="shared" si="115"/>
        <v>3.222987654538656E-9</v>
      </c>
      <c r="BR63" s="103">
        <f t="shared" si="115"/>
        <v>-6.22185947207754E-9</v>
      </c>
      <c r="BS63" s="103">
        <f t="shared" si="115"/>
        <v>-8.6313667324589005E-9</v>
      </c>
      <c r="BT63" s="103">
        <f t="shared" si="115"/>
        <v>5.7949851584027101E-9</v>
      </c>
      <c r="BU63" s="103">
        <f t="shared" si="115"/>
        <v>2.4134472198511503E-9</v>
      </c>
      <c r="BV63" s="87">
        <f t="shared" si="115"/>
        <v>-7.4253203585783467E-9</v>
      </c>
      <c r="BX63" s="52"/>
      <c r="BY63" s="52"/>
    </row>
    <row r="64" spans="1:77" s="91" customFormat="1" ht="25.5">
      <c r="A64" s="15" t="s">
        <v>44</v>
      </c>
      <c r="B64" s="16"/>
      <c r="C64" s="16"/>
      <c r="D64" s="16"/>
      <c r="E64" s="16"/>
      <c r="F64" s="16"/>
      <c r="G64" s="16"/>
      <c r="H64" s="16"/>
      <c r="I64" s="16"/>
      <c r="J64" s="21"/>
      <c r="K64" s="75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20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21"/>
      <c r="AT64" s="16"/>
      <c r="AU64" s="16"/>
      <c r="AV64" s="16"/>
      <c r="AW64" s="16"/>
      <c r="AX64" s="16"/>
      <c r="AY64" s="21"/>
      <c r="AZ64" s="2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20"/>
      <c r="BX64" s="52"/>
      <c r="BY64" s="52"/>
    </row>
    <row r="65" spans="1:77" s="22" customFormat="1" ht="15" customHeight="1">
      <c r="A65" s="23" t="s">
        <v>33</v>
      </c>
      <c r="B65" s="38">
        <f>'[9]By company'!$R$317/10^6</f>
        <v>3.1855025630235287</v>
      </c>
      <c r="C65" s="38">
        <f>'[9]By company'!$S$317/10^6</f>
        <v>4.3613119999999999</v>
      </c>
      <c r="D65" s="38">
        <f>'[9]By company'!$X$317/10^6</f>
        <v>5.2548755522423596</v>
      </c>
      <c r="E65" s="38">
        <f>'[9]By company'!$AC$317/10^6</f>
        <v>5.8039158392465975</v>
      </c>
      <c r="F65" s="38">
        <f>'[9]By company'!$AH$317/10^6</f>
        <v>6.24941747</v>
      </c>
      <c r="G65" s="38">
        <f>'[10]By company'!$AM$321/10^6</f>
        <v>7.0235972752636497</v>
      </c>
      <c r="H65" s="38">
        <f>H16</f>
        <v>8.728926665510043</v>
      </c>
      <c r="I65" s="38">
        <f>I16</f>
        <v>9.1032677084520284</v>
      </c>
      <c r="J65" s="39">
        <f t="shared" ref="J65:K65" si="116">J16</f>
        <v>9.0558329599658993</v>
      </c>
      <c r="K65" s="40">
        <f t="shared" si="116"/>
        <v>9.563605449267218</v>
      </c>
      <c r="L65" s="38">
        <f>'[9]By company'!$Y$317/10^6</f>
        <v>1.4233449846048198</v>
      </c>
      <c r="M65" s="38">
        <f>'[9]By company'!$Z$317/10^6</f>
        <v>1.445737068888586</v>
      </c>
      <c r="N65" s="38">
        <f>'[9]By company'!$AA$317/10^6</f>
        <v>1.4709999588757243</v>
      </c>
      <c r="O65" s="38">
        <f>'[9]By company'!$AB$317/10^6</f>
        <v>1.4638338268774662</v>
      </c>
      <c r="P65" s="38">
        <f>'[9]By company'!$AD$317/10^6</f>
        <v>1.5054495400000001</v>
      </c>
      <c r="Q65" s="38">
        <f>'[9]By company'!$AE$317/10^6</f>
        <v>1.58684508</v>
      </c>
      <c r="R65" s="38">
        <f>'[9]By company'!$AF$317/10^6</f>
        <v>1.6325157000000001</v>
      </c>
      <c r="S65" s="38">
        <f>'[9]By company'!$AG$317/10^6</f>
        <v>1.5246071499999998</v>
      </c>
      <c r="T65" s="38">
        <f>'[9]By company'!$AI$317/10^6</f>
        <v>1.6267209389142077</v>
      </c>
      <c r="U65" s="38">
        <f>'[9]By company'!$AJ$317/10^6</f>
        <v>1.8145852072488728</v>
      </c>
      <c r="V65" s="38">
        <f>'[11]By company'!$AK$317/10^6</f>
        <v>1.8015288626199988</v>
      </c>
      <c r="W65" s="38">
        <f>'[10]By company'!$AL$321/10^6</f>
        <v>1.7807622664805691</v>
      </c>
      <c r="X65" s="38">
        <f>'[12]By company'!$AN$349/10^6</f>
        <v>1.7647709200019872</v>
      </c>
      <c r="Y65" s="38">
        <f>Y43</f>
        <v>2.3193589555325862</v>
      </c>
      <c r="Z65" s="38">
        <f>'[2]By company'!$AP$345/10^6</f>
        <v>2.3795751199698389</v>
      </c>
      <c r="AA65" s="38">
        <f>AA16</f>
        <v>2.2652216700056336</v>
      </c>
      <c r="AB65" s="38">
        <f t="shared" ref="AB65:AD65" si="117">AB43</f>
        <v>2.1881375496729887</v>
      </c>
      <c r="AC65" s="38">
        <f t="shared" si="117"/>
        <v>2.2228976203174389</v>
      </c>
      <c r="AD65" s="38">
        <f t="shared" si="117"/>
        <v>2.3866285300104808</v>
      </c>
      <c r="AE65" s="38">
        <f>AE16</f>
        <v>2.3056040084511196</v>
      </c>
      <c r="AF65" s="38">
        <f t="shared" ref="AF65:AG65" si="118">AF43</f>
        <v>2.325123570352289</v>
      </c>
      <c r="AG65" s="41">
        <f t="shared" si="118"/>
        <v>2.5462493404533282</v>
      </c>
      <c r="AH65" s="38">
        <f t="shared" ref="AH65:AH68" si="119">X65+Y65</f>
        <v>4.0841298755345736</v>
      </c>
      <c r="AI65" s="38">
        <f t="shared" ref="AI65:AI68" si="120">Z65+AA65</f>
        <v>4.644796789975473</v>
      </c>
      <c r="AJ65" s="38">
        <f t="shared" ref="AJ65:AJ68" si="121">AB65+AC65</f>
        <v>4.4110351699904271</v>
      </c>
      <c r="AK65" s="38">
        <f t="shared" ref="AK65:AK68" si="122">AD65+AE65</f>
        <v>4.6922325384616004</v>
      </c>
      <c r="AL65" s="38">
        <f>AF65+AG65</f>
        <v>4.8713729108056167</v>
      </c>
      <c r="AM65" s="28">
        <f>E65-SUM(L65:O65)</f>
        <v>0</v>
      </c>
      <c r="AN65" s="28">
        <f>F65-SUM(P65:S65)</f>
        <v>0</v>
      </c>
      <c r="AO65" s="28">
        <f>G65-SUM(T65:W65)</f>
        <v>0</v>
      </c>
      <c r="AP65" s="28"/>
      <c r="AQ65" s="24">
        <f t="shared" ref="AQ65:BF68" si="123">B65/B$65</f>
        <v>1</v>
      </c>
      <c r="AR65" s="24">
        <f t="shared" si="123"/>
        <v>1</v>
      </c>
      <c r="AS65" s="25">
        <f t="shared" si="123"/>
        <v>1</v>
      </c>
      <c r="AT65" s="24">
        <f t="shared" si="123"/>
        <v>1</v>
      </c>
      <c r="AU65" s="24">
        <f t="shared" si="123"/>
        <v>1</v>
      </c>
      <c r="AV65" s="24">
        <f t="shared" si="123"/>
        <v>1</v>
      </c>
      <c r="AW65" s="24">
        <f t="shared" si="123"/>
        <v>1</v>
      </c>
      <c r="AX65" s="24">
        <f t="shared" si="123"/>
        <v>1</v>
      </c>
      <c r="AY65" s="25">
        <f t="shared" si="123"/>
        <v>1</v>
      </c>
      <c r="AZ65" s="26">
        <f t="shared" si="123"/>
        <v>1</v>
      </c>
      <c r="BA65" s="24">
        <f t="shared" si="123"/>
        <v>1</v>
      </c>
      <c r="BB65" s="24">
        <f t="shared" si="123"/>
        <v>1</v>
      </c>
      <c r="BC65" s="24">
        <f t="shared" si="123"/>
        <v>1</v>
      </c>
      <c r="BD65" s="24">
        <f t="shared" si="123"/>
        <v>1</v>
      </c>
      <c r="BE65" s="24">
        <f t="shared" si="123"/>
        <v>1</v>
      </c>
      <c r="BF65" s="24">
        <f t="shared" si="123"/>
        <v>1</v>
      </c>
      <c r="BG65" s="24">
        <f t="shared" ref="BG65:BV68" si="124">R65/R$65</f>
        <v>1</v>
      </c>
      <c r="BH65" s="24">
        <f t="shared" si="124"/>
        <v>1</v>
      </c>
      <c r="BI65" s="24">
        <f t="shared" si="124"/>
        <v>1</v>
      </c>
      <c r="BJ65" s="24">
        <f t="shared" si="124"/>
        <v>1</v>
      </c>
      <c r="BK65" s="24">
        <f t="shared" si="124"/>
        <v>1</v>
      </c>
      <c r="BL65" s="24">
        <f t="shared" si="124"/>
        <v>1</v>
      </c>
      <c r="BM65" s="24">
        <f t="shared" si="124"/>
        <v>1</v>
      </c>
      <c r="BN65" s="24">
        <f t="shared" si="124"/>
        <v>1</v>
      </c>
      <c r="BO65" s="24">
        <f t="shared" si="124"/>
        <v>1</v>
      </c>
      <c r="BP65" s="24">
        <f t="shared" si="124"/>
        <v>1</v>
      </c>
      <c r="BQ65" s="24">
        <f t="shared" si="124"/>
        <v>1</v>
      </c>
      <c r="BR65" s="24">
        <f t="shared" si="124"/>
        <v>1</v>
      </c>
      <c r="BS65" s="24">
        <f t="shared" si="124"/>
        <v>1</v>
      </c>
      <c r="BT65" s="24">
        <f t="shared" si="124"/>
        <v>1</v>
      </c>
      <c r="BU65" s="24">
        <f t="shared" si="124"/>
        <v>1</v>
      </c>
      <c r="BV65" s="27">
        <f t="shared" si="124"/>
        <v>1</v>
      </c>
      <c r="BX65" s="52"/>
      <c r="BY65" s="52"/>
    </row>
    <row r="66" spans="1:77" s="22" customFormat="1" ht="15" customHeight="1">
      <c r="A66" s="29" t="s">
        <v>45</v>
      </c>
      <c r="B66" s="38">
        <f>'[9]By company'!$R$314/10^6</f>
        <v>0.46029573113852856</v>
      </c>
      <c r="C66" s="38">
        <f>'[9]By company'!$S$314/10^6</f>
        <v>1.174436</v>
      </c>
      <c r="D66" s="38">
        <f>'[9]By company'!$X$314/10^6</f>
        <v>1.6888069319522587</v>
      </c>
      <c r="E66" s="38">
        <f>'[9]By company'!$AC$314/10^6</f>
        <v>1.772996346497558</v>
      </c>
      <c r="F66" s="38">
        <f>'[9]By company'!$AH$314/10^6</f>
        <v>1.9207491400000001</v>
      </c>
      <c r="G66" s="38">
        <f>'[10]By company'!$AM$318/10^6</f>
        <v>2.1458916724132893</v>
      </c>
      <c r="H66" s="38">
        <f>'[3]By company'!$AR$342/10^6</f>
        <v>3.0493225131890851</v>
      </c>
      <c r="I66" s="38">
        <f>'[4]By company'!$AW$374/10^6</f>
        <v>3.4116257132950554</v>
      </c>
      <c r="J66" s="39">
        <f>'[5]By company'!$BC$406/10^6</f>
        <v>3.3805692610145748</v>
      </c>
      <c r="K66" s="40">
        <f>'[5]By company'!$BB$406/10^6</f>
        <v>3.556802745058163</v>
      </c>
      <c r="L66" s="38">
        <f>'[9]By company'!$Y$314/10^6</f>
        <v>0.44298985516409844</v>
      </c>
      <c r="M66" s="38">
        <f>'[9]By company'!$Z$314/10^6</f>
        <v>0.41805369665570591</v>
      </c>
      <c r="N66" s="38">
        <f>'[9]By company'!$AA$314/10^6</f>
        <v>0.45316756547058701</v>
      </c>
      <c r="O66" s="38">
        <f>'[9]By company'!$AB$314/10^6</f>
        <v>0.45878522920716691</v>
      </c>
      <c r="P66" s="38">
        <f>'[9]By company'!$AD$314/10^6</f>
        <v>0.48079981999999999</v>
      </c>
      <c r="Q66" s="38">
        <f>'[9]By company'!$AE$314/10^6</f>
        <v>0.49165158999999997</v>
      </c>
      <c r="R66" s="38">
        <f>'[9]By company'!$AF$314/10^6</f>
        <v>0.47684267999999991</v>
      </c>
      <c r="S66" s="38">
        <f>'[9]By company'!$AG$314/10^6</f>
        <v>0.47145505000000004</v>
      </c>
      <c r="T66" s="38">
        <f>'[9]By company'!$AI$314/10^6</f>
        <v>0.44936600292292422</v>
      </c>
      <c r="U66" s="38">
        <f>'[9]By company'!$AJ$314/10^6</f>
        <v>0.54475976643965773</v>
      </c>
      <c r="V66" s="38">
        <f>'[11]By company'!$AK$314/10^6</f>
        <v>0.590758299657824</v>
      </c>
      <c r="W66" s="38">
        <f>'[10]By company'!$AL$318/10^6</f>
        <v>0.56100760339288325</v>
      </c>
      <c r="X66" s="38">
        <f>'[12]By company'!$AN$346/10^6</f>
        <v>0.47412114692518004</v>
      </c>
      <c r="Y66" s="38">
        <f>'[13]By company'!$AO$342/10^6</f>
        <v>0.81994063118593019</v>
      </c>
      <c r="Z66" s="38">
        <f>'[2]By company'!$AP$342/10^6</f>
        <v>0.88362410292347482</v>
      </c>
      <c r="AA66" s="38">
        <f>'[3]By company'!$AQ$342/10^6</f>
        <v>0.87163663215450005</v>
      </c>
      <c r="AB66" s="38">
        <f>'[14]By company'!$AS$342/10^6</f>
        <v>0.78971824272550173</v>
      </c>
      <c r="AC66" s="38">
        <f>'[6]By company'!$AT$350/10^6</f>
        <v>0.83558928321109849</v>
      </c>
      <c r="AD66" s="38">
        <f>'[7]By company'!$AU$362/10^6</f>
        <v>0.92415438631706892</v>
      </c>
      <c r="AE66" s="38">
        <f t="shared" ref="AE66:AE68" si="125">I66-AB66-AC66-AD66</f>
        <v>0.86216380104138635</v>
      </c>
      <c r="AF66" s="38">
        <f>'[8]By company'!$AX$386/10^6</f>
        <v>0.83343678373028862</v>
      </c>
      <c r="AG66" s="41">
        <f>'[5]By company'!$AY$406/10^6</f>
        <v>0.93704777396941819</v>
      </c>
      <c r="AH66" s="38">
        <f t="shared" si="119"/>
        <v>1.2940617781111103</v>
      </c>
      <c r="AI66" s="38">
        <f t="shared" si="120"/>
        <v>1.7552607350779748</v>
      </c>
      <c r="AJ66" s="38">
        <f t="shared" si="121"/>
        <v>1.6253075259366003</v>
      </c>
      <c r="AK66" s="38">
        <f t="shared" si="122"/>
        <v>1.7863181873584553</v>
      </c>
      <c r="AL66" s="38">
        <f t="shared" ref="AL66:AL68" si="126">AF66+AG66</f>
        <v>1.7704845576997068</v>
      </c>
      <c r="AM66" s="28">
        <f>E66-SUM(L66:O66)</f>
        <v>0</v>
      </c>
      <c r="AN66" s="28">
        <f>F66-SUM(P66:S66)</f>
        <v>0</v>
      </c>
      <c r="AO66" s="28">
        <f>G66-SUM(T66:W66)</f>
        <v>0</v>
      </c>
      <c r="AP66" s="28"/>
      <c r="AQ66" s="24">
        <f t="shared" si="123"/>
        <v>0.14449705251583209</v>
      </c>
      <c r="AR66" s="24">
        <f t="shared" si="123"/>
        <v>0.26928502248864561</v>
      </c>
      <c r="AS66" s="25">
        <f t="shared" si="123"/>
        <v>0.32137905363555402</v>
      </c>
      <c r="AT66" s="24">
        <f t="shared" si="123"/>
        <v>0.30548278017892649</v>
      </c>
      <c r="AU66" s="24">
        <f t="shared" si="123"/>
        <v>0.30734850875628894</v>
      </c>
      <c r="AV66" s="24">
        <f t="shared" si="123"/>
        <v>0.30552601299776794</v>
      </c>
      <c r="AW66" s="24">
        <f t="shared" si="123"/>
        <v>0.34933533411818496</v>
      </c>
      <c r="AX66" s="24">
        <f t="shared" si="123"/>
        <v>0.37476934904677078</v>
      </c>
      <c r="AY66" s="25">
        <f t="shared" si="123"/>
        <v>0.37330296130233664</v>
      </c>
      <c r="AZ66" s="26">
        <f t="shared" si="123"/>
        <v>0.3719102344744567</v>
      </c>
      <c r="BA66" s="24">
        <f t="shared" si="123"/>
        <v>0.31123154256737762</v>
      </c>
      <c r="BB66" s="24">
        <f t="shared" si="123"/>
        <v>0.28916301978553111</v>
      </c>
      <c r="BC66" s="24">
        <f t="shared" si="123"/>
        <v>0.30806769418058993</v>
      </c>
      <c r="BD66" s="24">
        <f t="shared" si="123"/>
        <v>0.31341346318373514</v>
      </c>
      <c r="BE66" s="24">
        <f t="shared" si="123"/>
        <v>0.31937292298750841</v>
      </c>
      <c r="BF66" s="24">
        <f t="shared" si="123"/>
        <v>0.30982960857149328</v>
      </c>
      <c r="BG66" s="24">
        <f t="shared" si="124"/>
        <v>0.29209071618729293</v>
      </c>
      <c r="BH66" s="24">
        <f t="shared" si="124"/>
        <v>0.30923051226671744</v>
      </c>
      <c r="BI66" s="24">
        <f t="shared" si="124"/>
        <v>0.27624037545300417</v>
      </c>
      <c r="BJ66" s="24">
        <f t="shared" si="124"/>
        <v>0.30021173117881766</v>
      </c>
      <c r="BK66" s="24">
        <f t="shared" si="124"/>
        <v>0.32792053012055139</v>
      </c>
      <c r="BL66" s="24">
        <f t="shared" si="124"/>
        <v>0.31503789919225844</v>
      </c>
      <c r="BM66" s="24">
        <f t="shared" si="124"/>
        <v>0.26865874859533961</v>
      </c>
      <c r="BN66" s="24">
        <f t="shared" si="124"/>
        <v>0.35352036787149671</v>
      </c>
      <c r="BO66" s="24">
        <f t="shared" si="124"/>
        <v>0.3713369229270958</v>
      </c>
      <c r="BP66" s="24">
        <f t="shared" si="124"/>
        <v>0.38479087662636224</v>
      </c>
      <c r="BQ66" s="24">
        <f t="shared" si="124"/>
        <v>0.36090886646660902</v>
      </c>
      <c r="BR66" s="24">
        <f t="shared" si="124"/>
        <v>0.37590093019748383</v>
      </c>
      <c r="BS66" s="24">
        <f t="shared" si="124"/>
        <v>0.38722171242669695</v>
      </c>
      <c r="BT66" s="24">
        <f t="shared" si="124"/>
        <v>0.37394270563425108</v>
      </c>
      <c r="BU66" s="24">
        <f t="shared" si="124"/>
        <v>0.35844838285477071</v>
      </c>
      <c r="BV66" s="27">
        <f t="shared" si="124"/>
        <v>0.36801100311825252</v>
      </c>
      <c r="BX66" s="52"/>
      <c r="BY66" s="52"/>
    </row>
    <row r="67" spans="1:77" s="22" customFormat="1" ht="15" customHeight="1">
      <c r="A67" s="29" t="s">
        <v>46</v>
      </c>
      <c r="B67" s="38">
        <f>'[9]By company'!$R$313/10^6</f>
        <v>0.91763152000000003</v>
      </c>
      <c r="C67" s="38">
        <f>'[9]By company'!$S$313/10^6</f>
        <v>1.0745709999999999</v>
      </c>
      <c r="D67" s="38">
        <f>'[9]By company'!$X$313/10^6</f>
        <v>1.2979173331600999</v>
      </c>
      <c r="E67" s="38">
        <f>'[9]By company'!$AC$313/10^6</f>
        <v>1.3961869290090385</v>
      </c>
      <c r="F67" s="38">
        <f>'[9]By company'!$AH$313/10^6</f>
        <v>1.5591653699999999</v>
      </c>
      <c r="G67" s="38">
        <f>'[10]By company'!$AM$317/10^6</f>
        <v>1.9024492092872587</v>
      </c>
      <c r="H67" s="38">
        <f>'[3]By company'!$AR$341/10^6</f>
        <v>2.4561609525352934</v>
      </c>
      <c r="I67" s="38">
        <f>'[4]By company'!$AW$373/10^6</f>
        <v>2.6170312404428033</v>
      </c>
      <c r="J67" s="39">
        <f>'[5]By company'!$BC$405/10^6</f>
        <v>2.5348464527676882</v>
      </c>
      <c r="K67" s="40">
        <f>'[5]By company'!$BB$405/10^6</f>
        <v>2.8422305352571855</v>
      </c>
      <c r="L67" s="38">
        <f>'[9]By company'!$Y$313/10^6</f>
        <v>0.35554800999999997</v>
      </c>
      <c r="M67" s="38">
        <f>'[9]By company'!$Z$313/10^6</f>
        <v>0.37181363900000003</v>
      </c>
      <c r="N67" s="38">
        <f>'[9]By company'!$AA$313/10^6</f>
        <v>0.33654970879903817</v>
      </c>
      <c r="O67" s="38">
        <f>'[9]By company'!$AB$313/10^6</f>
        <v>0.33227557121000006</v>
      </c>
      <c r="P67" s="38">
        <f>'[9]By company'!$AD$313/10^6</f>
        <v>0.36910486999999997</v>
      </c>
      <c r="Q67" s="38">
        <f>'[9]By company'!$AE$313/10^6</f>
        <v>0.38761976000000004</v>
      </c>
      <c r="R67" s="38">
        <f>'[9]By company'!$AF$313/10^6</f>
        <v>0.43837777</v>
      </c>
      <c r="S67" s="38">
        <f>'[9]By company'!$AG$313/10^6</f>
        <v>0.36406297000000004</v>
      </c>
      <c r="T67" s="38">
        <f>'[9]By company'!$AI$313/10^6</f>
        <v>0.46395407509070802</v>
      </c>
      <c r="U67" s="38">
        <f>'[9]By company'!$AJ$313/10^6</f>
        <v>0.50574404401369033</v>
      </c>
      <c r="V67" s="38">
        <f>'[11]By company'!$AK$313/10^6</f>
        <v>0.46465859563908474</v>
      </c>
      <c r="W67" s="38">
        <f>'[10]By company'!$AL$317/10^6</f>
        <v>0.46809249454377566</v>
      </c>
      <c r="X67" s="38">
        <f>'[12]By company'!$AN$345/10^6</f>
        <v>0.49200840939647383</v>
      </c>
      <c r="Y67" s="38">
        <f>'[13]By company'!$AO$341/10^6</f>
        <v>0.6644307355009893</v>
      </c>
      <c r="Z67" s="38">
        <f>'[2]By company'!$AP$341/10^6</f>
        <v>0.66201086247983076</v>
      </c>
      <c r="AA67" s="38">
        <f>'[3]By company'!$AQ$341/10^6</f>
        <v>0.63771094515800009</v>
      </c>
      <c r="AB67" s="38">
        <f>'[14]By company'!$AS$341/10^6</f>
        <v>0.63744059037702994</v>
      </c>
      <c r="AC67" s="38">
        <f>'[6]By company'!$AT$349/10^6</f>
        <v>0.5976840547528276</v>
      </c>
      <c r="AD67" s="38">
        <f>'[7]By company'!$AU$361/10^6</f>
        <v>0.70411851443673346</v>
      </c>
      <c r="AE67" s="38">
        <f t="shared" si="125"/>
        <v>0.67778808087621245</v>
      </c>
      <c r="AF67" s="38">
        <f>'[8]By company'!$AX$385/10^6</f>
        <v>0.69689273900908322</v>
      </c>
      <c r="AG67" s="41">
        <f>'[5]By company'!$AY$405/10^6</f>
        <v>0.76343120093515682</v>
      </c>
      <c r="AH67" s="38">
        <f t="shared" si="119"/>
        <v>1.1564391448974631</v>
      </c>
      <c r="AI67" s="38">
        <f t="shared" si="120"/>
        <v>1.2997218076378307</v>
      </c>
      <c r="AJ67" s="38">
        <f t="shared" si="121"/>
        <v>1.2351246451298574</v>
      </c>
      <c r="AK67" s="38">
        <f t="shared" si="122"/>
        <v>1.3819065953129459</v>
      </c>
      <c r="AL67" s="38">
        <f t="shared" si="126"/>
        <v>1.46032393994424</v>
      </c>
      <c r="AM67" s="28">
        <f>E67-SUM(L67:O67)</f>
        <v>0</v>
      </c>
      <c r="AN67" s="28">
        <f>F67-SUM(P67:S67)</f>
        <v>0</v>
      </c>
      <c r="AO67" s="28">
        <f>G67-SUM(T67:W67)</f>
        <v>0</v>
      </c>
      <c r="AP67" s="28"/>
      <c r="AQ67" s="24">
        <f t="shared" si="123"/>
        <v>0.28806491341480117</v>
      </c>
      <c r="AR67" s="24">
        <f t="shared" si="123"/>
        <v>0.24638709635999442</v>
      </c>
      <c r="AS67" s="25">
        <f t="shared" si="123"/>
        <v>0.24699297257501235</v>
      </c>
      <c r="AT67" s="24">
        <f t="shared" si="123"/>
        <v>0.24055947185999799</v>
      </c>
      <c r="AU67" s="24">
        <f t="shared" si="123"/>
        <v>0.24948971283878718</v>
      </c>
      <c r="AV67" s="24">
        <f t="shared" si="123"/>
        <v>0.27086536068739009</v>
      </c>
      <c r="AW67" s="24">
        <f t="shared" si="123"/>
        <v>0.28138178342592096</v>
      </c>
      <c r="AX67" s="24">
        <f t="shared" si="123"/>
        <v>0.28748261879775239</v>
      </c>
      <c r="AY67" s="25">
        <f t="shared" si="123"/>
        <v>0.27991311941968872</v>
      </c>
      <c r="AZ67" s="26">
        <f t="shared" si="123"/>
        <v>0.2971923664495133</v>
      </c>
      <c r="BA67" s="24">
        <f t="shared" si="123"/>
        <v>0.24979749382312608</v>
      </c>
      <c r="BB67" s="24">
        <f t="shared" si="123"/>
        <v>0.25717929421691643</v>
      </c>
      <c r="BC67" s="24">
        <f t="shared" si="123"/>
        <v>0.22878974725210796</v>
      </c>
      <c r="BD67" s="24">
        <f t="shared" si="123"/>
        <v>0.22698995275903949</v>
      </c>
      <c r="BE67" s="24">
        <f t="shared" si="123"/>
        <v>0.24517917086746061</v>
      </c>
      <c r="BF67" s="24">
        <f t="shared" si="123"/>
        <v>0.24427070095588665</v>
      </c>
      <c r="BG67" s="24">
        <f t="shared" si="124"/>
        <v>0.26852897647477447</v>
      </c>
      <c r="BH67" s="24">
        <f t="shared" si="124"/>
        <v>0.23879133060605159</v>
      </c>
      <c r="BI67" s="24">
        <f t="shared" si="124"/>
        <v>0.28520815340361011</v>
      </c>
      <c r="BJ67" s="24">
        <f t="shared" si="124"/>
        <v>0.27871055158686014</v>
      </c>
      <c r="BK67" s="24">
        <f t="shared" si="124"/>
        <v>0.25792459131813333</v>
      </c>
      <c r="BL67" s="24">
        <f t="shared" si="124"/>
        <v>0.26286074416260846</v>
      </c>
      <c r="BM67" s="24">
        <f t="shared" si="124"/>
        <v>0.27879449044634064</v>
      </c>
      <c r="BN67" s="24">
        <f t="shared" si="124"/>
        <v>0.28647171405532545</v>
      </c>
      <c r="BO67" s="24">
        <f t="shared" si="124"/>
        <v>0.278205490099519</v>
      </c>
      <c r="BP67" s="24">
        <f t="shared" si="124"/>
        <v>0.28152253424116946</v>
      </c>
      <c r="BQ67" s="24">
        <f t="shared" si="124"/>
        <v>0.29131650817486027</v>
      </c>
      <c r="BR67" s="24">
        <f t="shared" si="124"/>
        <v>0.26887610535453982</v>
      </c>
      <c r="BS67" s="24">
        <f t="shared" si="124"/>
        <v>0.29502643816699925</v>
      </c>
      <c r="BT67" s="24">
        <f t="shared" si="124"/>
        <v>0.2939741943507217</v>
      </c>
      <c r="BU67" s="24">
        <f t="shared" si="124"/>
        <v>0.29972288264382185</v>
      </c>
      <c r="BV67" s="27">
        <f t="shared" si="124"/>
        <v>0.29982578249749781</v>
      </c>
      <c r="BX67" s="52"/>
      <c r="BY67" s="52"/>
    </row>
    <row r="68" spans="1:77" s="22" customFormat="1" ht="15" customHeight="1">
      <c r="A68" s="29" t="s">
        <v>47</v>
      </c>
      <c r="B68" s="38">
        <f>'[9]By company'!$R$312/10^6</f>
        <v>1.8075753118850002</v>
      </c>
      <c r="C68" s="38">
        <f>'[9]By company'!$S$312/10^6</f>
        <v>2.1123050000000001</v>
      </c>
      <c r="D68" s="38">
        <f>'[9]By company'!$X$312/10^6</f>
        <v>2.2681512871300002</v>
      </c>
      <c r="E68" s="38">
        <f>'[9]By company'!$AC$312/10^6</f>
        <v>2.6347325637400001</v>
      </c>
      <c r="F68" s="38">
        <f>'[9]By company'!$AH$312/10^6</f>
        <v>2.7695029600000001</v>
      </c>
      <c r="G68" s="38">
        <f>'[10]By company'!$AM$316/10^6</f>
        <v>2.9752563935631002</v>
      </c>
      <c r="H68" s="38">
        <f>'[3]By company'!$AR$340/10^6</f>
        <v>3.2234431997856667</v>
      </c>
      <c r="I68" s="38">
        <f>'[4]By company'!$AW$372/10^6</f>
        <v>3.0746107547141706</v>
      </c>
      <c r="J68" s="39">
        <f>'[5]By company'!$BC$404/10^6</f>
        <v>3.1404172461836364</v>
      </c>
      <c r="K68" s="40">
        <f>'[5]By company'!$BB$404/10^6</f>
        <v>3.16457216895187</v>
      </c>
      <c r="L68" s="38">
        <f>'[9]By company'!$Y$312/10^6</f>
        <v>0.62480711944072154</v>
      </c>
      <c r="M68" s="38">
        <f>'[9]By company'!$Z$312/10^6</f>
        <v>0.65586973323288023</v>
      </c>
      <c r="N68" s="38">
        <f>'[9]By company'!$AA$312/10^6</f>
        <v>0.68128268460609931</v>
      </c>
      <c r="O68" s="38">
        <f>'[9]By company'!$AB$312/10^6</f>
        <v>0.67277302646029902</v>
      </c>
      <c r="P68" s="38">
        <f>'[9]By company'!$AD$312/10^6</f>
        <v>0.65554484999999996</v>
      </c>
      <c r="Q68" s="38">
        <f>'[9]By company'!$AE$312/10^6</f>
        <v>0.70757373000000001</v>
      </c>
      <c r="R68" s="38">
        <f>'[9]By company'!$AF$312/10^6</f>
        <v>0.71729525000000005</v>
      </c>
      <c r="S68" s="38">
        <f>'[9]By company'!$AG$312/10^6</f>
        <v>0.68908913000000005</v>
      </c>
      <c r="T68" s="38">
        <f>'[9]By company'!$AI$312/10^6</f>
        <v>0.71340086090057553</v>
      </c>
      <c r="U68" s="38">
        <f>'[9]By company'!$AJ$312/10^6</f>
        <v>0.76408139679552467</v>
      </c>
      <c r="V68" s="38">
        <f>'[11]By company'!$AK$312/10^6</f>
        <v>0.74611196732308993</v>
      </c>
      <c r="W68" s="38">
        <f>'[10]By company'!$AL$316/10^6</f>
        <v>0.75166216854391021</v>
      </c>
      <c r="X68" s="38">
        <f>'[12]By company'!$AN$344/10^6</f>
        <v>0.79864136368033323</v>
      </c>
      <c r="Y68" s="38">
        <f>'[13]By company'!$AO$340/10^6</f>
        <v>0.83498758884566671</v>
      </c>
      <c r="Z68" s="38">
        <f>'[2]By company'!$AP$340/10^6</f>
        <v>0.83394015456653314</v>
      </c>
      <c r="AA68" s="38">
        <f>'[3]By company'!$AQ$340/10^6</f>
        <v>0.75587409269313344</v>
      </c>
      <c r="AB68" s="38">
        <f>'[14]By company'!$AS$340/10^6</f>
        <v>0.76097871657045679</v>
      </c>
      <c r="AC68" s="38">
        <f>'[6]By company'!$AT$348/10^6</f>
        <v>0.78962428235351334</v>
      </c>
      <c r="AD68" s="38">
        <f>'[7]By company'!$AU$360/10^6</f>
        <v>0.75835562925667876</v>
      </c>
      <c r="AE68" s="38">
        <f t="shared" si="125"/>
        <v>0.76565212653352155</v>
      </c>
      <c r="AF68" s="38">
        <f>'[8]By company'!$AX$384/10^6</f>
        <v>0.79479404761291672</v>
      </c>
      <c r="AG68" s="41">
        <f>'[5]By company'!$AY$404/10^6</f>
        <v>0.84577036554875329</v>
      </c>
      <c r="AH68" s="38">
        <f t="shared" si="119"/>
        <v>1.6336289525259999</v>
      </c>
      <c r="AI68" s="38">
        <f t="shared" si="120"/>
        <v>1.5898142472596666</v>
      </c>
      <c r="AJ68" s="38">
        <f t="shared" si="121"/>
        <v>1.5506029989239702</v>
      </c>
      <c r="AK68" s="38">
        <f t="shared" si="122"/>
        <v>1.5240077557902003</v>
      </c>
      <c r="AL68" s="38">
        <f t="shared" si="126"/>
        <v>1.6405644131616701</v>
      </c>
      <c r="AM68" s="28">
        <f>E68-SUM(L68:O68)</f>
        <v>0</v>
      </c>
      <c r="AN68" s="28">
        <f>F68-SUM(P68:S68)</f>
        <v>0</v>
      </c>
      <c r="AO68" s="28">
        <f>G68-SUM(T68:W68)</f>
        <v>0</v>
      </c>
      <c r="AP68" s="28"/>
      <c r="AQ68" s="24">
        <f t="shared" si="123"/>
        <v>0.56743803406936677</v>
      </c>
      <c r="AR68" s="24">
        <f t="shared" si="123"/>
        <v>0.48432788115136</v>
      </c>
      <c r="AS68" s="25">
        <f t="shared" si="123"/>
        <v>0.43162797378943352</v>
      </c>
      <c r="AT68" s="24">
        <f t="shared" si="123"/>
        <v>0.45395774796107535</v>
      </c>
      <c r="AU68" s="24">
        <f t="shared" si="123"/>
        <v>0.44316177840492388</v>
      </c>
      <c r="AV68" s="24">
        <f t="shared" si="123"/>
        <v>0.42360862631484175</v>
      </c>
      <c r="AW68" s="24">
        <f t="shared" si="123"/>
        <v>0.3692828824558943</v>
      </c>
      <c r="AX68" s="24">
        <f t="shared" si="123"/>
        <v>0.33774803215547694</v>
      </c>
      <c r="AY68" s="25">
        <f t="shared" si="123"/>
        <v>0.34678391927797464</v>
      </c>
      <c r="AZ68" s="26">
        <f t="shared" si="123"/>
        <v>0.33089739907603</v>
      </c>
      <c r="BA68" s="24">
        <f t="shared" si="123"/>
        <v>0.43897096360949639</v>
      </c>
      <c r="BB68" s="24">
        <f t="shared" si="123"/>
        <v>0.45365768599755263</v>
      </c>
      <c r="BC68" s="24">
        <f t="shared" si="123"/>
        <v>0.46314255856730224</v>
      </c>
      <c r="BD68" s="24">
        <f t="shared" si="123"/>
        <v>0.4595965840572252</v>
      </c>
      <c r="BE68" s="24">
        <f t="shared" si="123"/>
        <v>0.43544790614503087</v>
      </c>
      <c r="BF68" s="24">
        <f t="shared" si="123"/>
        <v>0.44589969047262007</v>
      </c>
      <c r="BG68" s="24">
        <f t="shared" si="124"/>
        <v>0.43938030733793249</v>
      </c>
      <c r="BH68" s="24">
        <f t="shared" si="124"/>
        <v>0.45197815712723122</v>
      </c>
      <c r="BI68" s="24">
        <f t="shared" si="124"/>
        <v>0.43855147114338577</v>
      </c>
      <c r="BJ68" s="24">
        <f t="shared" si="124"/>
        <v>0.42107771723432214</v>
      </c>
      <c r="BK68" s="24">
        <f t="shared" si="124"/>
        <v>0.41415487856131522</v>
      </c>
      <c r="BL68" s="24">
        <f t="shared" si="124"/>
        <v>0.4221013566451331</v>
      </c>
      <c r="BM68" s="24">
        <f t="shared" si="124"/>
        <v>0.45254676095831969</v>
      </c>
      <c r="BN68" s="24">
        <f t="shared" si="124"/>
        <v>0.36000791807317789</v>
      </c>
      <c r="BO68" s="24">
        <f t="shared" si="124"/>
        <v>0.35045758697338514</v>
      </c>
      <c r="BP68" s="24">
        <f t="shared" si="124"/>
        <v>0.33368658913246824</v>
      </c>
      <c r="BQ68" s="24">
        <f t="shared" si="124"/>
        <v>0.3477746253585306</v>
      </c>
      <c r="BR68" s="24">
        <f t="shared" si="124"/>
        <v>0.35522296444797657</v>
      </c>
      <c r="BS68" s="24">
        <f t="shared" si="124"/>
        <v>0.31775184940630391</v>
      </c>
      <c r="BT68" s="24">
        <f t="shared" si="124"/>
        <v>0.33208310001502755</v>
      </c>
      <c r="BU68" s="24">
        <f t="shared" si="124"/>
        <v>0.34182873450140727</v>
      </c>
      <c r="BV68" s="27">
        <f t="shared" si="124"/>
        <v>0.33216321438424973</v>
      </c>
      <c r="BX68" s="52"/>
      <c r="BY68" s="52"/>
    </row>
    <row r="69" spans="1:77" s="73" customFormat="1" ht="15" customHeight="1">
      <c r="A69" s="56"/>
      <c r="B69" s="57">
        <f>B65-SUM(B66:B68)</f>
        <v>0</v>
      </c>
      <c r="C69" s="57">
        <f>C65-SUM(C66:C68)</f>
        <v>0</v>
      </c>
      <c r="D69" s="43">
        <f>D65-SUM(D66:D68)</f>
        <v>0</v>
      </c>
      <c r="E69" s="43">
        <f t="shared" ref="E69:G69" si="127">E65-SUM(E66:E68)</f>
        <v>0</v>
      </c>
      <c r="F69" s="43">
        <f t="shared" si="127"/>
        <v>0</v>
      </c>
      <c r="G69" s="43">
        <f t="shared" si="127"/>
        <v>0</v>
      </c>
      <c r="H69" s="43">
        <f>H65-SUM(H66:H68)</f>
        <v>0</v>
      </c>
      <c r="I69" s="43">
        <f>I65-SUM(I66:I68)</f>
        <v>0</v>
      </c>
      <c r="J69" s="44">
        <f t="shared" ref="J69:W69" si="128">J65-SUM(J66:J68)</f>
        <v>0</v>
      </c>
      <c r="K69" s="45">
        <f t="shared" si="128"/>
        <v>0</v>
      </c>
      <c r="L69" s="43">
        <f t="shared" si="128"/>
        <v>0</v>
      </c>
      <c r="M69" s="43">
        <f t="shared" si="128"/>
        <v>0</v>
      </c>
      <c r="N69" s="43">
        <f t="shared" si="128"/>
        <v>0</v>
      </c>
      <c r="O69" s="43">
        <f t="shared" si="128"/>
        <v>0</v>
      </c>
      <c r="P69" s="43">
        <f t="shared" si="128"/>
        <v>0</v>
      </c>
      <c r="Q69" s="43">
        <f t="shared" si="128"/>
        <v>0</v>
      </c>
      <c r="R69" s="43">
        <f t="shared" si="128"/>
        <v>0</v>
      </c>
      <c r="S69" s="43">
        <f t="shared" si="128"/>
        <v>0</v>
      </c>
      <c r="T69" s="43">
        <f t="shared" si="128"/>
        <v>0</v>
      </c>
      <c r="U69" s="43">
        <f t="shared" si="128"/>
        <v>0</v>
      </c>
      <c r="V69" s="43">
        <f t="shared" si="128"/>
        <v>0</v>
      </c>
      <c r="W69" s="43">
        <f t="shared" si="128"/>
        <v>0</v>
      </c>
      <c r="X69" s="43"/>
      <c r="Y69" s="43">
        <f>Y65-SUM(Y66:Y68)</f>
        <v>0</v>
      </c>
      <c r="Z69" s="43">
        <f>Z65-SUM(Z66:Z68)</f>
        <v>0</v>
      </c>
      <c r="AA69" s="43">
        <f>AA65-SUM(AA66:AA68)</f>
        <v>0</v>
      </c>
      <c r="AB69" s="43">
        <f t="shared" ref="AB69:AG69" si="129">AB65-SUM(AB66:AB68)</f>
        <v>0</v>
      </c>
      <c r="AC69" s="43">
        <f t="shared" si="129"/>
        <v>0</v>
      </c>
      <c r="AD69" s="43">
        <f t="shared" si="129"/>
        <v>0</v>
      </c>
      <c r="AE69" s="43">
        <f t="shared" si="129"/>
        <v>0</v>
      </c>
      <c r="AF69" s="43">
        <f t="shared" si="129"/>
        <v>0</v>
      </c>
      <c r="AG69" s="105">
        <f t="shared" si="129"/>
        <v>0</v>
      </c>
      <c r="AH69" s="43"/>
      <c r="AI69" s="43"/>
      <c r="AJ69" s="43"/>
      <c r="AK69" s="43"/>
      <c r="AL69" s="43"/>
      <c r="AM69" s="49">
        <f>E69-SUM(L69:O69)</f>
        <v>0</v>
      </c>
      <c r="AN69" s="49">
        <f>F69-SUM(P69:S69)</f>
        <v>0</v>
      </c>
      <c r="AO69" s="49">
        <f>G69-SUM(T69:W69)</f>
        <v>0</v>
      </c>
      <c r="AP69" s="49"/>
      <c r="AQ69" s="43">
        <f t="shared" ref="AQ69:BV69" si="130">AQ65-SUM(AQ66:AQ68)</f>
        <v>0</v>
      </c>
      <c r="AR69" s="43">
        <f t="shared" si="130"/>
        <v>0</v>
      </c>
      <c r="AS69" s="44">
        <f t="shared" si="130"/>
        <v>0</v>
      </c>
      <c r="AT69" s="43">
        <f t="shared" si="130"/>
        <v>0</v>
      </c>
      <c r="AU69" s="43">
        <f t="shared" si="130"/>
        <v>0</v>
      </c>
      <c r="AV69" s="43">
        <f t="shared" si="130"/>
        <v>0</v>
      </c>
      <c r="AW69" s="43">
        <f t="shared" si="130"/>
        <v>0</v>
      </c>
      <c r="AX69" s="43">
        <f t="shared" si="130"/>
        <v>0</v>
      </c>
      <c r="AY69" s="44">
        <f t="shared" si="130"/>
        <v>0</v>
      </c>
      <c r="AZ69" s="131">
        <f t="shared" si="130"/>
        <v>0</v>
      </c>
      <c r="BA69" s="43">
        <f t="shared" si="130"/>
        <v>0</v>
      </c>
      <c r="BB69" s="43">
        <f t="shared" si="130"/>
        <v>0</v>
      </c>
      <c r="BC69" s="43">
        <f t="shared" si="130"/>
        <v>0</v>
      </c>
      <c r="BD69" s="43">
        <f t="shared" si="130"/>
        <v>0</v>
      </c>
      <c r="BE69" s="43">
        <f t="shared" si="130"/>
        <v>0</v>
      </c>
      <c r="BF69" s="43">
        <f t="shared" si="130"/>
        <v>0</v>
      </c>
      <c r="BG69" s="43">
        <f t="shared" si="130"/>
        <v>0</v>
      </c>
      <c r="BH69" s="43">
        <f t="shared" si="130"/>
        <v>0</v>
      </c>
      <c r="BI69" s="43">
        <f t="shared" si="130"/>
        <v>0</v>
      </c>
      <c r="BJ69" s="43">
        <f t="shared" si="130"/>
        <v>0</v>
      </c>
      <c r="BK69" s="43">
        <f t="shared" si="130"/>
        <v>0</v>
      </c>
      <c r="BL69" s="43">
        <f t="shared" si="130"/>
        <v>0</v>
      </c>
      <c r="BM69" s="43">
        <f t="shared" si="130"/>
        <v>0</v>
      </c>
      <c r="BN69" s="43">
        <f t="shared" si="130"/>
        <v>0</v>
      </c>
      <c r="BO69" s="43">
        <f t="shared" si="130"/>
        <v>0</v>
      </c>
      <c r="BP69" s="43">
        <f t="shared" si="130"/>
        <v>0</v>
      </c>
      <c r="BQ69" s="43">
        <f t="shared" si="130"/>
        <v>0</v>
      </c>
      <c r="BR69" s="43">
        <f t="shared" si="130"/>
        <v>0</v>
      </c>
      <c r="BS69" s="43">
        <f t="shared" si="130"/>
        <v>0</v>
      </c>
      <c r="BT69" s="43">
        <f t="shared" si="130"/>
        <v>0</v>
      </c>
      <c r="BU69" s="43">
        <f t="shared" si="130"/>
        <v>0</v>
      </c>
      <c r="BV69" s="50">
        <f t="shared" si="130"/>
        <v>0</v>
      </c>
      <c r="BX69" s="52"/>
      <c r="BY69" s="52"/>
    </row>
    <row r="70" spans="1:77" s="22" customFormat="1" ht="15" customHeight="1">
      <c r="A70" s="23" t="str">
        <f>A48</f>
        <v>IVL Core EBITDA(THB/t)</v>
      </c>
      <c r="B70" s="59">
        <f t="shared" ref="B70:K73" si="131">B75/B65</f>
        <v>3955.0720138895222</v>
      </c>
      <c r="C70" s="59">
        <f t="shared" si="131"/>
        <v>3873.5169964347956</v>
      </c>
      <c r="D70" s="59">
        <f t="shared" si="131"/>
        <v>2729.0916239846747</v>
      </c>
      <c r="E70" s="59">
        <f t="shared" si="131"/>
        <v>2529.8835028686472</v>
      </c>
      <c r="F70" s="59">
        <f t="shared" si="131"/>
        <v>2953.5993924838926</v>
      </c>
      <c r="G70" s="59">
        <f t="shared" si="131"/>
        <v>3126.2550430172164</v>
      </c>
      <c r="H70" s="59">
        <f>H22</f>
        <v>3135.0556653563308</v>
      </c>
      <c r="I70" s="59">
        <f>I22</f>
        <v>3743.4305196747964</v>
      </c>
      <c r="J70" s="74">
        <f t="shared" ref="J70:K70" si="132">J22</f>
        <v>3388.1146750256867</v>
      </c>
      <c r="K70" s="75">
        <f t="shared" si="132"/>
        <v>4275.7396104678774</v>
      </c>
      <c r="L70" s="59">
        <f t="shared" ref="L70:AA73" si="133">L75/L65</f>
        <v>1917.2646545672476</v>
      </c>
      <c r="M70" s="59">
        <f t="shared" si="133"/>
        <v>2748.7008119094035</v>
      </c>
      <c r="N70" s="59">
        <f t="shared" si="133"/>
        <v>2716.8131057790183</v>
      </c>
      <c r="O70" s="59">
        <f t="shared" si="133"/>
        <v>2721.6007776459019</v>
      </c>
      <c r="P70" s="59">
        <f t="shared" si="133"/>
        <v>3032.1281143830415</v>
      </c>
      <c r="Q70" s="59">
        <f t="shared" si="133"/>
        <v>3130.5457963946023</v>
      </c>
      <c r="R70" s="59">
        <f t="shared" si="133"/>
        <v>2665.7903415666087</v>
      </c>
      <c r="S70" s="59">
        <f t="shared" si="133"/>
        <v>3000.0672550380546</v>
      </c>
      <c r="T70" s="59">
        <f t="shared" si="133"/>
        <v>2926.7239821254902</v>
      </c>
      <c r="U70" s="59">
        <f t="shared" si="133"/>
        <v>3423.4447584958066</v>
      </c>
      <c r="V70" s="59">
        <f t="shared" si="133"/>
        <v>3281.2946835433199</v>
      </c>
      <c r="W70" s="59">
        <f t="shared" si="133"/>
        <v>2848.8440133170229</v>
      </c>
      <c r="X70" s="59">
        <f t="shared" si="133"/>
        <v>2722.2209287498754</v>
      </c>
      <c r="Y70" s="59">
        <f t="shared" si="133"/>
        <v>3341.2267861771488</v>
      </c>
      <c r="Z70" s="59">
        <f t="shared" si="133"/>
        <v>3177.4461503868702</v>
      </c>
      <c r="AA70" s="59">
        <f>AA22</f>
        <v>3201.0547509907578</v>
      </c>
      <c r="AB70" s="59">
        <f>AB22</f>
        <v>3510.4923522946274</v>
      </c>
      <c r="AC70" s="59">
        <f>AC22</f>
        <v>3683.7908973091876</v>
      </c>
      <c r="AD70" s="59">
        <f>AD22</f>
        <v>4094.4468116376015</v>
      </c>
      <c r="AE70" s="59">
        <f>AE22</f>
        <v>3658.649277644196</v>
      </c>
      <c r="AF70" s="59">
        <f t="shared" ref="AF70:AL70" si="134">AF22</f>
        <v>4425.4850210227505</v>
      </c>
      <c r="AG70" s="20">
        <f t="shared" si="134"/>
        <v>4867.6957489845108</v>
      </c>
      <c r="AH70" s="59">
        <f t="shared" si="134"/>
        <v>3073.7515662918936</v>
      </c>
      <c r="AI70" s="59">
        <f t="shared" si="134"/>
        <v>3188.9598324928024</v>
      </c>
      <c r="AJ70" s="59">
        <f t="shared" si="134"/>
        <v>3597.8244429426777</v>
      </c>
      <c r="AK70" s="59">
        <f t="shared" si="134"/>
        <v>3880.3106764370782</v>
      </c>
      <c r="AL70" s="59">
        <f t="shared" si="134"/>
        <v>4656.6269998920734</v>
      </c>
      <c r="AM70" s="28"/>
      <c r="AN70" s="28"/>
      <c r="AO70" s="28"/>
      <c r="AP70" s="28"/>
      <c r="AQ70" s="24">
        <f t="shared" ref="AQ70:BF73" si="135">B70/B$70</f>
        <v>1</v>
      </c>
      <c r="AR70" s="24">
        <f t="shared" si="135"/>
        <v>1</v>
      </c>
      <c r="AS70" s="25">
        <f t="shared" si="135"/>
        <v>1</v>
      </c>
      <c r="AT70" s="24">
        <f t="shared" si="135"/>
        <v>1</v>
      </c>
      <c r="AU70" s="24">
        <f t="shared" si="135"/>
        <v>1</v>
      </c>
      <c r="AV70" s="24">
        <f t="shared" si="135"/>
        <v>1</v>
      </c>
      <c r="AW70" s="24">
        <f t="shared" si="135"/>
        <v>1</v>
      </c>
      <c r="AX70" s="24">
        <f t="shared" si="135"/>
        <v>1</v>
      </c>
      <c r="AY70" s="25">
        <f t="shared" si="135"/>
        <v>1</v>
      </c>
      <c r="AZ70" s="26">
        <f t="shared" si="135"/>
        <v>1</v>
      </c>
      <c r="BA70" s="24">
        <f t="shared" si="135"/>
        <v>1</v>
      </c>
      <c r="BB70" s="24">
        <f t="shared" si="135"/>
        <v>1</v>
      </c>
      <c r="BC70" s="24">
        <f t="shared" si="135"/>
        <v>1</v>
      </c>
      <c r="BD70" s="24">
        <f t="shared" si="135"/>
        <v>1</v>
      </c>
      <c r="BE70" s="24">
        <f t="shared" si="135"/>
        <v>1</v>
      </c>
      <c r="BF70" s="24">
        <f t="shared" si="135"/>
        <v>1</v>
      </c>
      <c r="BG70" s="24">
        <f t="shared" ref="BG70:BV73" si="136">R70/R$70</f>
        <v>1</v>
      </c>
      <c r="BH70" s="24">
        <f t="shared" si="136"/>
        <v>1</v>
      </c>
      <c r="BI70" s="24">
        <f t="shared" si="136"/>
        <v>1</v>
      </c>
      <c r="BJ70" s="24">
        <f t="shared" si="136"/>
        <v>1</v>
      </c>
      <c r="BK70" s="24">
        <f t="shared" si="136"/>
        <v>1</v>
      </c>
      <c r="BL70" s="24">
        <f t="shared" si="136"/>
        <v>1</v>
      </c>
      <c r="BM70" s="24">
        <f t="shared" si="136"/>
        <v>1</v>
      </c>
      <c r="BN70" s="24">
        <f t="shared" si="136"/>
        <v>1</v>
      </c>
      <c r="BO70" s="24">
        <f t="shared" si="136"/>
        <v>1</v>
      </c>
      <c r="BP70" s="24">
        <f t="shared" si="136"/>
        <v>1</v>
      </c>
      <c r="BQ70" s="24">
        <f t="shared" si="136"/>
        <v>1</v>
      </c>
      <c r="BR70" s="24">
        <f t="shared" si="136"/>
        <v>1</v>
      </c>
      <c r="BS70" s="24">
        <f t="shared" si="136"/>
        <v>1</v>
      </c>
      <c r="BT70" s="24">
        <f t="shared" si="136"/>
        <v>1</v>
      </c>
      <c r="BU70" s="24">
        <f t="shared" si="136"/>
        <v>1</v>
      </c>
      <c r="BV70" s="27">
        <f t="shared" si="136"/>
        <v>1</v>
      </c>
      <c r="BX70" s="52"/>
      <c r="BY70" s="52"/>
    </row>
    <row r="71" spans="1:77" s="22" customFormat="1" ht="15" customHeight="1">
      <c r="A71" s="29" t="str">
        <f>A66</f>
        <v>America</v>
      </c>
      <c r="B71" s="59">
        <f t="shared" si="131"/>
        <v>2797.3238277737346</v>
      </c>
      <c r="C71" s="59">
        <f t="shared" si="131"/>
        <v>3703.7000533606792</v>
      </c>
      <c r="D71" s="59">
        <f t="shared" si="131"/>
        <v>5184.5024072083688</v>
      </c>
      <c r="E71" s="59">
        <f t="shared" si="131"/>
        <v>4740.2678870066966</v>
      </c>
      <c r="F71" s="59">
        <f t="shared" si="131"/>
        <v>4943.6216422119978</v>
      </c>
      <c r="G71" s="59">
        <f t="shared" si="131"/>
        <v>5430.0441432278085</v>
      </c>
      <c r="H71" s="59">
        <f t="shared" si="131"/>
        <v>4024.4736169981861</v>
      </c>
      <c r="I71" s="59">
        <f t="shared" si="131"/>
        <v>4424.0586255018607</v>
      </c>
      <c r="J71" s="74">
        <f t="shared" si="131"/>
        <v>4201.5798599032933</v>
      </c>
      <c r="K71" s="75">
        <f t="shared" si="131"/>
        <v>5187.0741769184015</v>
      </c>
      <c r="L71" s="59">
        <f t="shared" si="133"/>
        <v>3980.908337167948</v>
      </c>
      <c r="M71" s="59">
        <f t="shared" si="133"/>
        <v>4379.2674097193476</v>
      </c>
      <c r="N71" s="59">
        <f t="shared" si="133"/>
        <v>5335.1001689439627</v>
      </c>
      <c r="O71" s="59">
        <f t="shared" si="133"/>
        <v>5214.8853116619293</v>
      </c>
      <c r="P71" s="59">
        <f t="shared" si="133"/>
        <v>5119.3063626337162</v>
      </c>
      <c r="Q71" s="59">
        <f t="shared" si="133"/>
        <v>5054.1458153333115</v>
      </c>
      <c r="R71" s="59">
        <f t="shared" si="133"/>
        <v>4480.040367221749</v>
      </c>
      <c r="S71" s="59">
        <f t="shared" si="133"/>
        <v>5118.0746895600478</v>
      </c>
      <c r="T71" s="59">
        <f t="shared" si="133"/>
        <v>5901.0851799664861</v>
      </c>
      <c r="U71" s="59">
        <f t="shared" si="133"/>
        <v>6312.5619589222888</v>
      </c>
      <c r="V71" s="59">
        <f t="shared" si="133"/>
        <v>5338.7192233854948</v>
      </c>
      <c r="W71" s="59">
        <f t="shared" si="133"/>
        <v>4291.950704164522</v>
      </c>
      <c r="X71" s="59">
        <f t="shared" si="133"/>
        <v>3715.5956104302336</v>
      </c>
      <c r="Y71" s="59">
        <f t="shared" si="133"/>
        <v>3988.3212913910061</v>
      </c>
      <c r="Z71" s="59">
        <f>Z76/Z66</f>
        <v>3922.1251365471953</v>
      </c>
      <c r="AA71" s="59">
        <f>AA76/AA66</f>
        <v>4330.2500492902118</v>
      </c>
      <c r="AB71" s="59">
        <f>AB76/AB66</f>
        <v>4673.8842671489074</v>
      </c>
      <c r="AC71" s="59">
        <f t="shared" ref="AC71:AL73" si="137">AC76/AC66</f>
        <v>3916.5068808328879</v>
      </c>
      <c r="AD71" s="59">
        <f t="shared" si="137"/>
        <v>4817.6302663283486</v>
      </c>
      <c r="AE71" s="59">
        <f t="shared" si="137"/>
        <v>4265.2627838958633</v>
      </c>
      <c r="AF71" s="59">
        <f t="shared" si="137"/>
        <v>6077.537915756523</v>
      </c>
      <c r="AG71" s="20">
        <f t="shared" si="137"/>
        <v>5607.5760993835238</v>
      </c>
      <c r="AH71" s="59">
        <f t="shared" si="137"/>
        <v>3888.3994678426639</v>
      </c>
      <c r="AI71" s="59">
        <f t="shared" si="137"/>
        <v>4124.793957955013</v>
      </c>
      <c r="AJ71" s="59">
        <f t="shared" si="137"/>
        <v>4284.507846223637</v>
      </c>
      <c r="AK71" s="59">
        <f t="shared" si="137"/>
        <v>4551.0309271983551</v>
      </c>
      <c r="AL71" s="59">
        <f t="shared" si="137"/>
        <v>5828.8056283339765</v>
      </c>
      <c r="AM71" s="28"/>
      <c r="AN71" s="28"/>
      <c r="AO71" s="28"/>
      <c r="AP71" s="28"/>
      <c r="AQ71" s="24">
        <f t="shared" si="135"/>
        <v>0.70727506805186402</v>
      </c>
      <c r="AR71" s="24">
        <f t="shared" si="135"/>
        <v>0.95615949452902449</v>
      </c>
      <c r="AS71" s="25">
        <f t="shared" si="135"/>
        <v>1.8997172398479658</v>
      </c>
      <c r="AT71" s="24">
        <f t="shared" si="135"/>
        <v>1.8737099481583575</v>
      </c>
      <c r="AU71" s="24">
        <f t="shared" si="135"/>
        <v>1.673761734510161</v>
      </c>
      <c r="AV71" s="24">
        <f t="shared" si="135"/>
        <v>1.736916556234374</v>
      </c>
      <c r="AW71" s="24">
        <f t="shared" si="135"/>
        <v>1.2837008482721037</v>
      </c>
      <c r="AX71" s="24">
        <f t="shared" si="135"/>
        <v>1.1818193505261565</v>
      </c>
      <c r="AY71" s="25">
        <f t="shared" si="135"/>
        <v>1.2400937580046458</v>
      </c>
      <c r="AZ71" s="26">
        <f t="shared" si="135"/>
        <v>1.2131408012357423</v>
      </c>
      <c r="BA71" s="24">
        <f t="shared" si="135"/>
        <v>2.0763478467538392</v>
      </c>
      <c r="BB71" s="24">
        <f t="shared" si="135"/>
        <v>1.5932135613832996</v>
      </c>
      <c r="BC71" s="24">
        <f t="shared" si="135"/>
        <v>1.9637346998936009</v>
      </c>
      <c r="BD71" s="24">
        <f t="shared" si="135"/>
        <v>1.916109575840377</v>
      </c>
      <c r="BE71" s="24">
        <f t="shared" si="135"/>
        <v>1.6883542414814359</v>
      </c>
      <c r="BF71" s="24">
        <f t="shared" si="135"/>
        <v>1.6144615488947924</v>
      </c>
      <c r="BG71" s="24">
        <f t="shared" si="136"/>
        <v>1.680567408984218</v>
      </c>
      <c r="BH71" s="24">
        <f t="shared" si="136"/>
        <v>1.7059866511209687</v>
      </c>
      <c r="BI71" s="24">
        <f t="shared" si="136"/>
        <v>2.0162766342184786</v>
      </c>
      <c r="BJ71" s="24">
        <f t="shared" si="136"/>
        <v>1.8439210807350379</v>
      </c>
      <c r="BK71" s="24">
        <f t="shared" si="136"/>
        <v>1.6270160830603779</v>
      </c>
      <c r="BL71" s="24">
        <f t="shared" si="136"/>
        <v>1.5065586898059864</v>
      </c>
      <c r="BM71" s="24">
        <f t="shared" si="136"/>
        <v>1.364913321762075</v>
      </c>
      <c r="BN71" s="24">
        <f t="shared" si="136"/>
        <v>1.1936697346887453</v>
      </c>
      <c r="BO71" s="24">
        <f t="shared" si="136"/>
        <v>1.2343639989208492</v>
      </c>
      <c r="BP71" s="24">
        <f t="shared" si="136"/>
        <v>1.3527572585098573</v>
      </c>
      <c r="BQ71" s="24">
        <f t="shared" si="136"/>
        <v>1.3314042014915175</v>
      </c>
      <c r="BR71" s="24">
        <f t="shared" si="136"/>
        <v>1.0631729623127324</v>
      </c>
      <c r="BS71" s="24">
        <f t="shared" si="136"/>
        <v>1.1766254363435009</v>
      </c>
      <c r="BT71" s="24">
        <f t="shared" si="136"/>
        <v>1.1658025845653797</v>
      </c>
      <c r="BU71" s="24">
        <f t="shared" si="136"/>
        <v>1.3733043693258227</v>
      </c>
      <c r="BV71" s="27">
        <f t="shared" si="136"/>
        <v>1.1519980681934292</v>
      </c>
      <c r="BX71" s="52"/>
      <c r="BY71" s="52"/>
    </row>
    <row r="72" spans="1:77" s="22" customFormat="1" ht="15" customHeight="1">
      <c r="A72" s="29" t="str">
        <f>A67</f>
        <v>Europe, Middle East &amp; Africa (EMEA)</v>
      </c>
      <c r="B72" s="59">
        <f t="shared" si="131"/>
        <v>3577.2921669570328</v>
      </c>
      <c r="C72" s="59">
        <f t="shared" si="131"/>
        <v>4518.9510867495301</v>
      </c>
      <c r="D72" s="59">
        <f t="shared" si="131"/>
        <v>2553.1110977874582</v>
      </c>
      <c r="E72" s="59">
        <f t="shared" si="131"/>
        <v>1500.0884318426724</v>
      </c>
      <c r="F72" s="59">
        <f t="shared" si="131"/>
        <v>2830.1635231854884</v>
      </c>
      <c r="G72" s="59">
        <f t="shared" si="131"/>
        <v>2268.8539351093154</v>
      </c>
      <c r="H72" s="59">
        <f t="shared" si="131"/>
        <v>2653.7815863360347</v>
      </c>
      <c r="I72" s="59">
        <f t="shared" si="131"/>
        <v>4532.2638401391323</v>
      </c>
      <c r="J72" s="74">
        <f t="shared" si="131"/>
        <v>3467.9777494579967</v>
      </c>
      <c r="K72" s="75">
        <f t="shared" si="131"/>
        <v>4557.5114798140785</v>
      </c>
      <c r="L72" s="59">
        <f t="shared" si="133"/>
        <v>1221.6879727152068</v>
      </c>
      <c r="M72" s="59">
        <f t="shared" si="133"/>
        <v>1904.0793660344993</v>
      </c>
      <c r="N72" s="59">
        <f t="shared" si="133"/>
        <v>1405.8637955455306</v>
      </c>
      <c r="O72" s="59">
        <f t="shared" si="133"/>
        <v>1441.3620675768364</v>
      </c>
      <c r="P72" s="59">
        <f t="shared" si="133"/>
        <v>2739.791609328166</v>
      </c>
      <c r="Q72" s="59">
        <f t="shared" si="133"/>
        <v>3517.6601656101311</v>
      </c>
      <c r="R72" s="59">
        <f t="shared" si="133"/>
        <v>3104.8611275821827</v>
      </c>
      <c r="S72" s="59">
        <f t="shared" si="133"/>
        <v>1859.035113006192</v>
      </c>
      <c r="T72" s="59">
        <f t="shared" si="133"/>
        <v>2706.2444572595759</v>
      </c>
      <c r="U72" s="59">
        <f t="shared" si="133"/>
        <v>2587.7787024002068</v>
      </c>
      <c r="V72" s="59">
        <f t="shared" si="133"/>
        <v>1826.3649093076763</v>
      </c>
      <c r="W72" s="59">
        <f t="shared" si="133"/>
        <v>1929.9955059790109</v>
      </c>
      <c r="X72" s="59">
        <f t="shared" si="133"/>
        <v>2287.7113149061856</v>
      </c>
      <c r="Y72" s="59">
        <f t="shared" si="133"/>
        <v>3035.7505022544356</v>
      </c>
      <c r="Z72" s="59">
        <f t="shared" si="133"/>
        <v>2519.7286660495924</v>
      </c>
      <c r="AA72" s="59">
        <f t="shared" si="133"/>
        <v>2677.4008353429526</v>
      </c>
      <c r="AB72" s="59">
        <f t="shared" ref="AB72" si="138">AB77/AB67</f>
        <v>3830.4285885400741</v>
      </c>
      <c r="AC72" s="59">
        <f t="shared" si="137"/>
        <v>4975.245327118454</v>
      </c>
      <c r="AD72" s="59">
        <f t="shared" si="137"/>
        <v>4997.5357267524287</v>
      </c>
      <c r="AE72" s="59">
        <f t="shared" si="137"/>
        <v>4318.3455847230525</v>
      </c>
      <c r="AF72" s="59">
        <f t="shared" si="137"/>
        <v>4316.4787330736699</v>
      </c>
      <c r="AG72" s="20">
        <f t="shared" si="137"/>
        <v>4584.0345574881594</v>
      </c>
      <c r="AH72" s="59">
        <f t="shared" si="137"/>
        <v>2717.4963404532318</v>
      </c>
      <c r="AI72" s="59">
        <f t="shared" si="137"/>
        <v>2597.0908119444312</v>
      </c>
      <c r="AJ72" s="59">
        <f t="shared" si="137"/>
        <v>4384.4121180246593</v>
      </c>
      <c r="AK72" s="59">
        <f t="shared" si="137"/>
        <v>4664.4111983092571</v>
      </c>
      <c r="AL72" s="59">
        <f t="shared" si="137"/>
        <v>4456.3521260673833</v>
      </c>
      <c r="AM72" s="28"/>
      <c r="AN72" s="28"/>
      <c r="AO72" s="28"/>
      <c r="AP72" s="28"/>
      <c r="AQ72" s="24">
        <f t="shared" si="135"/>
        <v>0.90448218247207823</v>
      </c>
      <c r="AR72" s="24">
        <f t="shared" si="135"/>
        <v>1.1666274062844684</v>
      </c>
      <c r="AS72" s="25">
        <f t="shared" si="135"/>
        <v>0.93551681275534748</v>
      </c>
      <c r="AT72" s="24">
        <f t="shared" si="135"/>
        <v>0.59294763183431765</v>
      </c>
      <c r="AU72" s="24">
        <f t="shared" si="135"/>
        <v>0.95820832384631616</v>
      </c>
      <c r="AV72" s="24">
        <f t="shared" si="135"/>
        <v>0.72574179134137295</v>
      </c>
      <c r="AW72" s="24">
        <f t="shared" si="135"/>
        <v>0.84648627316619129</v>
      </c>
      <c r="AX72" s="24">
        <f t="shared" si="135"/>
        <v>1.2107247126181107</v>
      </c>
      <c r="AY72" s="25">
        <f t="shared" si="135"/>
        <v>1.0235715381834602</v>
      </c>
      <c r="AZ72" s="26">
        <f t="shared" si="135"/>
        <v>1.0659001471128799</v>
      </c>
      <c r="BA72" s="24">
        <f t="shared" si="135"/>
        <v>0.63720361704104866</v>
      </c>
      <c r="BB72" s="24">
        <f t="shared" si="135"/>
        <v>0.69271975974417455</v>
      </c>
      <c r="BC72" s="24">
        <f t="shared" si="135"/>
        <v>0.51746798208352041</v>
      </c>
      <c r="BD72" s="24">
        <f t="shared" si="135"/>
        <v>0.52960084352399717</v>
      </c>
      <c r="BE72" s="24">
        <f t="shared" si="135"/>
        <v>0.90358702072377362</v>
      </c>
      <c r="BF72" s="24">
        <f t="shared" si="135"/>
        <v>1.1236571493895289</v>
      </c>
      <c r="BG72" s="24">
        <f t="shared" si="136"/>
        <v>1.1647056706483319</v>
      </c>
      <c r="BH72" s="24">
        <f t="shared" si="136"/>
        <v>0.6196644791493553</v>
      </c>
      <c r="BI72" s="24">
        <f t="shared" si="136"/>
        <v>0.92466678572613659</v>
      </c>
      <c r="BJ72" s="24">
        <f t="shared" si="136"/>
        <v>0.75589906803030327</v>
      </c>
      <c r="BK72" s="24">
        <f t="shared" si="136"/>
        <v>0.55659886887558307</v>
      </c>
      <c r="BL72" s="24">
        <f t="shared" si="136"/>
        <v>0.6774661922369839</v>
      </c>
      <c r="BM72" s="24">
        <f t="shared" si="136"/>
        <v>0.84038414764402336</v>
      </c>
      <c r="BN72" s="24">
        <f t="shared" si="136"/>
        <v>0.90857361577894491</v>
      </c>
      <c r="BO72" s="24">
        <f t="shared" si="136"/>
        <v>0.79300436476092684</v>
      </c>
      <c r="BP72" s="24">
        <f t="shared" si="136"/>
        <v>0.83641207152557162</v>
      </c>
      <c r="BQ72" s="24">
        <f t="shared" si="136"/>
        <v>1.0911371409301949</v>
      </c>
      <c r="BR72" s="24">
        <f t="shared" si="136"/>
        <v>1.3505775614877069</v>
      </c>
      <c r="BS72" s="24">
        <f t="shared" si="136"/>
        <v>1.2205643293614139</v>
      </c>
      <c r="BT72" s="24">
        <f t="shared" si="136"/>
        <v>1.180311436548418</v>
      </c>
      <c r="BU72" s="24">
        <f t="shared" si="136"/>
        <v>0.975368510472579</v>
      </c>
      <c r="BV72" s="27">
        <f t="shared" si="136"/>
        <v>0.94172577619389453</v>
      </c>
      <c r="BX72" s="52"/>
      <c r="BY72" s="52"/>
    </row>
    <row r="73" spans="1:77" s="22" customFormat="1" ht="15" customHeight="1">
      <c r="A73" s="29" t="str">
        <f>A68</f>
        <v>Asia</v>
      </c>
      <c r="B73" s="59">
        <f t="shared" si="131"/>
        <v>4457.1645797051133</v>
      </c>
      <c r="C73" s="59">
        <f t="shared" si="131"/>
        <v>3745.2250730809815</v>
      </c>
      <c r="D73" s="59">
        <f t="shared" si="131"/>
        <v>943.15995373446628</v>
      </c>
      <c r="E73" s="59">
        <f t="shared" si="131"/>
        <v>1601.6934440883306</v>
      </c>
      <c r="F73" s="59">
        <f t="shared" si="131"/>
        <v>1714.3301991362682</v>
      </c>
      <c r="G73" s="59">
        <f t="shared" si="131"/>
        <v>1996.672585585404</v>
      </c>
      <c r="H73" s="59">
        <f t="shared" si="131"/>
        <v>2520.1064468955674</v>
      </c>
      <c r="I73" s="59">
        <f t="shared" si="131"/>
        <v>2335.7231689661053</v>
      </c>
      <c r="J73" s="74">
        <f t="shared" si="131"/>
        <v>2312.2287896769576</v>
      </c>
      <c r="K73" s="75">
        <f t="shared" si="131"/>
        <v>2944.3556888161156</v>
      </c>
      <c r="L73" s="59">
        <f t="shared" si="133"/>
        <v>940.43102030491957</v>
      </c>
      <c r="M73" s="59">
        <f t="shared" si="133"/>
        <v>2092.9491499474416</v>
      </c>
      <c r="N73" s="59">
        <f t="shared" si="133"/>
        <v>1701.0890571952975</v>
      </c>
      <c r="O73" s="59">
        <f t="shared" si="133"/>
        <v>1636.2447866626244</v>
      </c>
      <c r="P73" s="59">
        <f t="shared" si="133"/>
        <v>1729.1694544153606</v>
      </c>
      <c r="Q73" s="59">
        <f t="shared" si="133"/>
        <v>1665.8087670245252</v>
      </c>
      <c r="R73" s="59">
        <f t="shared" si="133"/>
        <v>1217.9070292556105</v>
      </c>
      <c r="S73" s="59">
        <f t="shared" si="133"/>
        <v>2266.7793069513086</v>
      </c>
      <c r="T73" s="59">
        <f t="shared" si="133"/>
        <v>1469.290295462082</v>
      </c>
      <c r="U73" s="59">
        <f t="shared" si="133"/>
        <v>1756.0717276539863</v>
      </c>
      <c r="V73" s="59">
        <f t="shared" si="133"/>
        <v>2380.7151627658382</v>
      </c>
      <c r="W73" s="59">
        <f t="shared" si="133"/>
        <v>2360.5792288186144</v>
      </c>
      <c r="X73" s="59">
        <f t="shared" si="133"/>
        <v>2365.177112988767</v>
      </c>
      <c r="Y73" s="59">
        <f t="shared" si="133"/>
        <v>2956.7392401721813</v>
      </c>
      <c r="Z73" s="59">
        <f>Z78/Z68</f>
        <v>2695.8496471312883</v>
      </c>
      <c r="AA73" s="59">
        <f>AA78/AA68</f>
        <v>2007.5749233559081</v>
      </c>
      <c r="AB73" s="59">
        <f>AB78/AB68</f>
        <v>2057.6072828063075</v>
      </c>
      <c r="AC73" s="59">
        <f t="shared" si="137"/>
        <v>2444.0530319743675</v>
      </c>
      <c r="AD73" s="59">
        <f t="shared" si="137"/>
        <v>2265.1486355937768</v>
      </c>
      <c r="AE73" s="59">
        <f t="shared" si="137"/>
        <v>2570.3218440206419</v>
      </c>
      <c r="AF73" s="59">
        <f t="shared" si="137"/>
        <v>2620.3092510113866</v>
      </c>
      <c r="AG73" s="20">
        <f t="shared" si="137"/>
        <v>4196.4813253032025</v>
      </c>
      <c r="AH73" s="59">
        <f t="shared" si="137"/>
        <v>2667.5389396848032</v>
      </c>
      <c r="AI73" s="59">
        <f t="shared" si="137"/>
        <v>2368.6107679640672</v>
      </c>
      <c r="AJ73" s="59">
        <f t="shared" si="137"/>
        <v>2254.3997226294923</v>
      </c>
      <c r="AK73" s="59">
        <f t="shared" si="137"/>
        <v>2418.4657792272983</v>
      </c>
      <c r="AL73" s="59">
        <f t="shared" si="137"/>
        <v>3432.8830340013733</v>
      </c>
      <c r="AM73" s="106"/>
      <c r="AN73" s="106"/>
      <c r="AO73" s="106"/>
      <c r="AP73" s="106"/>
      <c r="AQ73" s="24">
        <f t="shared" si="135"/>
        <v>1.1269490325466465</v>
      </c>
      <c r="AR73" s="32">
        <f t="shared" si="135"/>
        <v>0.96687973139865024</v>
      </c>
      <c r="AS73" s="33">
        <f t="shared" si="135"/>
        <v>0.34559482922650409</v>
      </c>
      <c r="AT73" s="32">
        <f t="shared" si="135"/>
        <v>0.63310956503418547</v>
      </c>
      <c r="AU73" s="32">
        <f t="shared" si="135"/>
        <v>0.58042069059831625</v>
      </c>
      <c r="AV73" s="32">
        <f t="shared" si="135"/>
        <v>0.63867872521954328</v>
      </c>
      <c r="AW73" s="32">
        <f t="shared" si="135"/>
        <v>0.80384743235783396</v>
      </c>
      <c r="AX73" s="32">
        <f t="shared" si="135"/>
        <v>0.62395259019500027</v>
      </c>
      <c r="AY73" s="33">
        <f t="shared" si="135"/>
        <v>0.68245293074663349</v>
      </c>
      <c r="AZ73" s="26">
        <f t="shared" si="135"/>
        <v>0.68861903601606977</v>
      </c>
      <c r="BA73" s="24">
        <f t="shared" si="135"/>
        <v>0.49050662779635268</v>
      </c>
      <c r="BB73" s="24">
        <f t="shared" si="135"/>
        <v>0.76143214309801888</v>
      </c>
      <c r="BC73" s="24">
        <f t="shared" si="135"/>
        <v>0.62613400000789809</v>
      </c>
      <c r="BD73" s="24">
        <f t="shared" si="135"/>
        <v>0.6012067604117618</v>
      </c>
      <c r="BE73" s="24">
        <f t="shared" si="135"/>
        <v>0.57028245152734958</v>
      </c>
      <c r="BF73" s="24">
        <f t="shared" si="135"/>
        <v>0.53211448589667953</v>
      </c>
      <c r="BG73" s="24">
        <f t="shared" si="136"/>
        <v>0.45686527191027387</v>
      </c>
      <c r="BH73" s="24">
        <f t="shared" si="136"/>
        <v>0.7555761635492253</v>
      </c>
      <c r="BI73" s="24">
        <f t="shared" si="136"/>
        <v>0.50202557686872529</v>
      </c>
      <c r="BJ73" s="24">
        <f t="shared" si="136"/>
        <v>0.5129545973528632</v>
      </c>
      <c r="BK73" s="24">
        <f t="shared" si="136"/>
        <v>0.72554140739197881</v>
      </c>
      <c r="BL73" s="24">
        <f t="shared" si="136"/>
        <v>0.82860950539376765</v>
      </c>
      <c r="BM73" s="24">
        <f t="shared" si="136"/>
        <v>0.86884098495081608</v>
      </c>
      <c r="BN73" s="24">
        <f t="shared" si="136"/>
        <v>0.88492623499978662</v>
      </c>
      <c r="BO73" s="24">
        <f t="shared" si="136"/>
        <v>0.8484328355346179</v>
      </c>
      <c r="BP73" s="24">
        <f t="shared" si="136"/>
        <v>0.62716044539211457</v>
      </c>
      <c r="BQ73" s="24">
        <f t="shared" si="136"/>
        <v>0.58613068376615485</v>
      </c>
      <c r="BR73" s="24">
        <f t="shared" si="136"/>
        <v>0.66346139075364396</v>
      </c>
      <c r="BS73" s="24">
        <f t="shared" si="136"/>
        <v>0.55322458437012045</v>
      </c>
      <c r="BT73" s="24">
        <f t="shared" si="136"/>
        <v>0.70253299755358678</v>
      </c>
      <c r="BU73" s="24">
        <f t="shared" si="136"/>
        <v>0.59209538357127256</v>
      </c>
      <c r="BV73" s="27">
        <f t="shared" si="136"/>
        <v>0.86210838591928518</v>
      </c>
      <c r="BX73" s="52"/>
      <c r="BY73" s="52"/>
    </row>
    <row r="74" spans="1:77" s="73" customFormat="1" ht="15" customHeight="1">
      <c r="A74" s="56"/>
      <c r="B74" s="65"/>
      <c r="C74" s="65"/>
      <c r="D74" s="65"/>
      <c r="E74" s="65"/>
      <c r="F74" s="65"/>
      <c r="G74" s="65"/>
      <c r="H74" s="65"/>
      <c r="I74" s="65"/>
      <c r="J74" s="99"/>
      <c r="K74" s="100"/>
      <c r="L74" s="65"/>
      <c r="M74" s="65"/>
      <c r="N74" s="65"/>
      <c r="O74" s="65"/>
      <c r="P74" s="65"/>
      <c r="Q74" s="65"/>
      <c r="R74" s="65"/>
      <c r="S74" s="65"/>
      <c r="T74" s="65"/>
      <c r="U74" s="69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70"/>
      <c r="AH74" s="65"/>
      <c r="AI74" s="65"/>
      <c r="AJ74" s="65"/>
      <c r="AK74" s="65"/>
      <c r="AL74" s="65"/>
      <c r="AM74" s="58"/>
      <c r="AN74" s="58"/>
      <c r="AO74" s="58"/>
      <c r="AP74" s="58"/>
      <c r="AQ74" s="65"/>
      <c r="AR74" s="71"/>
      <c r="AS74" s="72"/>
      <c r="AT74" s="71"/>
      <c r="AU74" s="71"/>
      <c r="AV74" s="71"/>
      <c r="AW74" s="71"/>
      <c r="AX74" s="71"/>
      <c r="AY74" s="72"/>
      <c r="AZ74" s="132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70"/>
      <c r="BX74" s="52"/>
      <c r="BY74" s="52"/>
    </row>
    <row r="75" spans="1:77" s="22" customFormat="1" ht="15" customHeight="1">
      <c r="A75" s="23" t="str">
        <f t="shared" ref="A75" si="139">A53</f>
        <v>IVL Core EBITDA (M THB)</v>
      </c>
      <c r="B75" s="59">
        <f>B53</f>
        <v>12598.892037187703</v>
      </c>
      <c r="C75" s="59">
        <f t="shared" ref="C75:AD75" si="140">C53</f>
        <v>16893.61615875503</v>
      </c>
      <c r="D75" s="59">
        <f t="shared" si="140"/>
        <v>14341.036854706465</v>
      </c>
      <c r="E75" s="59">
        <f t="shared" si="140"/>
        <v>14683.230933748007</v>
      </c>
      <c r="F75" s="59">
        <f t="shared" si="140"/>
        <v>18458.275642770226</v>
      </c>
      <c r="G75" s="59">
        <f t="shared" si="140"/>
        <v>21957.556401914964</v>
      </c>
      <c r="H75" s="59">
        <f t="shared" si="140"/>
        <v>27365.670995187207</v>
      </c>
      <c r="I75" s="59">
        <f>I28</f>
        <v>34077.45016858937</v>
      </c>
      <c r="J75" s="74">
        <f>J53</f>
        <v>30682.200546241766</v>
      </c>
      <c r="K75" s="75">
        <f>K53</f>
        <v>40891.486638318282</v>
      </c>
      <c r="L75" s="59">
        <f t="shared" si="140"/>
        <v>2728.9290302383843</v>
      </c>
      <c r="M75" s="59">
        <f t="shared" si="140"/>
        <v>3973.8986550615773</v>
      </c>
      <c r="N75" s="59">
        <f t="shared" si="140"/>
        <v>3996.4319668739645</v>
      </c>
      <c r="O75" s="59">
        <f t="shared" si="140"/>
        <v>3983.9712815740886</v>
      </c>
      <c r="P75" s="59">
        <f t="shared" si="140"/>
        <v>4564.7158750190174</v>
      </c>
      <c r="Q75" s="59">
        <f t="shared" si="140"/>
        <v>4967.6911947234566</v>
      </c>
      <c r="R75" s="59">
        <f t="shared" si="140"/>
        <v>4351.9445855158519</v>
      </c>
      <c r="S75" s="59">
        <f t="shared" si="140"/>
        <v>4573.923987511891</v>
      </c>
      <c r="T75" s="59">
        <f t="shared" si="140"/>
        <v>4760.9631841459059</v>
      </c>
      <c r="U75" s="59">
        <f t="shared" si="140"/>
        <v>6212.132216600181</v>
      </c>
      <c r="V75" s="59">
        <f t="shared" si="140"/>
        <v>5911.347079164846</v>
      </c>
      <c r="W75" s="59">
        <f t="shared" si="140"/>
        <v>5073.1139220040222</v>
      </c>
      <c r="X75" s="59">
        <f t="shared" si="140"/>
        <v>4804.096332878582</v>
      </c>
      <c r="Y75" s="59">
        <f t="shared" si="140"/>
        <v>7749.5042689853317</v>
      </c>
      <c r="Z75" s="59">
        <f t="shared" si="140"/>
        <v>7560.9718045045393</v>
      </c>
      <c r="AA75" s="59">
        <f t="shared" si="140"/>
        <v>7251.0985888187515</v>
      </c>
      <c r="AB75" s="59">
        <f t="shared" si="140"/>
        <v>7681.4401338957323</v>
      </c>
      <c r="AC75" s="59">
        <f t="shared" si="140"/>
        <v>8188.6900193756355</v>
      </c>
      <c r="AD75" s="59">
        <f t="shared" si="140"/>
        <v>9771.9235752647492</v>
      </c>
      <c r="AE75" s="59">
        <f>AE28</f>
        <v>8435.3964400532514</v>
      </c>
      <c r="AF75" s="59">
        <f>AF53</f>
        <v>10289.799532620993</v>
      </c>
      <c r="AG75" s="20">
        <f>AG53</f>
        <v>12394.367090379281</v>
      </c>
      <c r="AH75" s="59">
        <f t="shared" ref="AH75:AH79" si="141">X75+Y75</f>
        <v>12553.600601863913</v>
      </c>
      <c r="AI75" s="59">
        <f t="shared" ref="AI75:AI79" si="142">Z75+AA75</f>
        <v>14812.070393323291</v>
      </c>
      <c r="AJ75" s="59">
        <f t="shared" ref="AJ75:AJ79" si="143">AB75+AC75</f>
        <v>15870.130153271368</v>
      </c>
      <c r="AK75" s="59">
        <f t="shared" ref="AK75:AK79" si="144">AD75+AE75</f>
        <v>18207.320015318001</v>
      </c>
      <c r="AL75" s="59">
        <f>AL53</f>
        <v>22684.166623000274</v>
      </c>
      <c r="AM75" s="28">
        <f t="shared" ref="AM75:AM85" si="145">E75-SUM(L75:O75)</f>
        <v>0</v>
      </c>
      <c r="AN75" s="28">
        <f t="shared" ref="AN75:AN85" si="146">F75-SUM(P75:S75)</f>
        <v>0</v>
      </c>
      <c r="AO75" s="28">
        <f>G75-SUM(T75:W75)</f>
        <v>0</v>
      </c>
      <c r="AP75" s="28"/>
      <c r="AQ75" s="24">
        <f t="shared" ref="AQ75:BF79" si="147">B75/B$75</f>
        <v>1</v>
      </c>
      <c r="AR75" s="24">
        <f t="shared" si="147"/>
        <v>1</v>
      </c>
      <c r="AS75" s="25">
        <f t="shared" si="147"/>
        <v>1</v>
      </c>
      <c r="AT75" s="24">
        <f t="shared" si="147"/>
        <v>1</v>
      </c>
      <c r="AU75" s="24">
        <f t="shared" si="147"/>
        <v>1</v>
      </c>
      <c r="AV75" s="24">
        <f t="shared" si="147"/>
        <v>1</v>
      </c>
      <c r="AW75" s="24">
        <f t="shared" si="147"/>
        <v>1</v>
      </c>
      <c r="AX75" s="24">
        <f t="shared" si="147"/>
        <v>1</v>
      </c>
      <c r="AY75" s="25">
        <f t="shared" si="147"/>
        <v>1</v>
      </c>
      <c r="AZ75" s="26">
        <f t="shared" si="147"/>
        <v>1</v>
      </c>
      <c r="BA75" s="24">
        <f t="shared" si="147"/>
        <v>1</v>
      </c>
      <c r="BB75" s="24">
        <f t="shared" si="147"/>
        <v>1</v>
      </c>
      <c r="BC75" s="24">
        <f t="shared" si="147"/>
        <v>1</v>
      </c>
      <c r="BD75" s="24">
        <f t="shared" si="147"/>
        <v>1</v>
      </c>
      <c r="BE75" s="24">
        <f t="shared" si="147"/>
        <v>1</v>
      </c>
      <c r="BF75" s="24">
        <f t="shared" si="147"/>
        <v>1</v>
      </c>
      <c r="BG75" s="24">
        <f t="shared" ref="BG75:BV79" si="148">R75/R$75</f>
        <v>1</v>
      </c>
      <c r="BH75" s="24">
        <f t="shared" si="148"/>
        <v>1</v>
      </c>
      <c r="BI75" s="24">
        <f t="shared" si="148"/>
        <v>1</v>
      </c>
      <c r="BJ75" s="24">
        <f t="shared" si="148"/>
        <v>1</v>
      </c>
      <c r="BK75" s="24">
        <f t="shared" si="148"/>
        <v>1</v>
      </c>
      <c r="BL75" s="24">
        <f t="shared" si="148"/>
        <v>1</v>
      </c>
      <c r="BM75" s="24">
        <f t="shared" si="148"/>
        <v>1</v>
      </c>
      <c r="BN75" s="24">
        <f t="shared" si="148"/>
        <v>1</v>
      </c>
      <c r="BO75" s="24">
        <f t="shared" si="148"/>
        <v>1</v>
      </c>
      <c r="BP75" s="24">
        <f t="shared" si="148"/>
        <v>1</v>
      </c>
      <c r="BQ75" s="24">
        <f t="shared" si="148"/>
        <v>1</v>
      </c>
      <c r="BR75" s="24">
        <f t="shared" si="148"/>
        <v>1</v>
      </c>
      <c r="BS75" s="24">
        <f t="shared" si="148"/>
        <v>1</v>
      </c>
      <c r="BT75" s="24">
        <f t="shared" si="148"/>
        <v>1</v>
      </c>
      <c r="BU75" s="24">
        <f t="shared" si="148"/>
        <v>1</v>
      </c>
      <c r="BV75" s="27">
        <f t="shared" si="148"/>
        <v>1</v>
      </c>
      <c r="BX75" s="52"/>
      <c r="BY75" s="52"/>
    </row>
    <row r="76" spans="1:77" s="22" customFormat="1" ht="15" customHeight="1">
      <c r="A76" s="29" t="str">
        <f>A71</f>
        <v>America</v>
      </c>
      <c r="B76" s="59">
        <f>'[3]By company'!$R$1627</f>
        <v>1287.5962165363385</v>
      </c>
      <c r="C76" s="59">
        <f>'[3]By company'!$S$1627</f>
        <v>4349.758675868703</v>
      </c>
      <c r="D76" s="59">
        <f>'[3]By company'!$X$1627</f>
        <v>8755.6236040166659</v>
      </c>
      <c r="E76" s="59">
        <f>'[3]By company'!$AC$1627</f>
        <v>8404.4776450825721</v>
      </c>
      <c r="F76" s="59">
        <f>'[3]By company'!$AH$1627</f>
        <v>9495.4570177640835</v>
      </c>
      <c r="G76" s="59">
        <f>'[3]By company'!$AM$1627</f>
        <v>11652.286507789107</v>
      </c>
      <c r="H76" s="59">
        <f>'[3]By company'!$AR$1627</f>
        <v>12271.918004048077</v>
      </c>
      <c r="I76" s="59">
        <f>'[4]By company'!$AW$1761</f>
        <v>15093.232163886927</v>
      </c>
      <c r="J76" s="74">
        <f>'[5]By company'!$BC$1895</f>
        <v>14203.731722086997</v>
      </c>
      <c r="K76" s="75">
        <f>'[5]By company'!$BB$1895</f>
        <v>18449.399671283682</v>
      </c>
      <c r="L76" s="59">
        <f>'[3]By company'!Y1627</f>
        <v>1763.5020077035813</v>
      </c>
      <c r="M76" s="59">
        <f>'[3]By company'!Z1627</f>
        <v>1830.7689292770312</v>
      </c>
      <c r="N76" s="59">
        <f>'[3]By company'!AA1627</f>
        <v>2417.6943551020531</v>
      </c>
      <c r="O76" s="59">
        <f>'[3]By company'!AB1627</f>
        <v>2392.5123529999064</v>
      </c>
      <c r="P76" s="59">
        <f>'[3]By company'!AD1627</f>
        <v>2461.3615776791453</v>
      </c>
      <c r="Q76" s="59">
        <f>'[3]By company'!AE1627</f>
        <v>2484.8788262004687</v>
      </c>
      <c r="R76" s="59">
        <f>'[3]By company'!AF1627</f>
        <v>2136.2744552142026</v>
      </c>
      <c r="S76" s="59">
        <f>'[3]By company'!AG1627</f>
        <v>2412.942158670267</v>
      </c>
      <c r="T76" s="59">
        <f>'[3]By company'!AI1627</f>
        <v>2651.7470602292447</v>
      </c>
      <c r="U76" s="59">
        <f>'[3]By company'!AJ1627</f>
        <v>3438.8297783783742</v>
      </c>
      <c r="V76" s="59">
        <f>'[3]By company'!AK1627</f>
        <v>3153.8926907577534</v>
      </c>
      <c r="W76" s="59">
        <f>'[3]By company'!AL1627</f>
        <v>2407.8169784237361</v>
      </c>
      <c r="X76" s="59">
        <f>'[3]By company'!AN1627</f>
        <v>1761.6424523273467</v>
      </c>
      <c r="Y76" s="59">
        <f>'[3]By company'!AO1627</f>
        <v>3270.1866770354259</v>
      </c>
      <c r="Z76" s="59">
        <f>'[3]By company'!AP1627</f>
        <v>3465.6843053351267</v>
      </c>
      <c r="AA76" s="59">
        <f>'[3]By company'!$AQ$1627</f>
        <v>3774.404569350178</v>
      </c>
      <c r="AB76" s="59">
        <f>'[14]By company'!$AS$1627</f>
        <v>3691.0516701552046</v>
      </c>
      <c r="AC76" s="59">
        <f>'[6]By company'!$AT$1659</f>
        <v>3272.5911772464879</v>
      </c>
      <c r="AD76" s="59">
        <f>'[7]By company'!$AU$1711</f>
        <v>4452.2341422812124</v>
      </c>
      <c r="AE76" s="59">
        <f t="shared" ref="AE76:AE79" si="149">I76-AB76-AC76-AD76</f>
        <v>3677.3551742040227</v>
      </c>
      <c r="AF76" s="59">
        <f>'[8]By company'!$AX$1812</f>
        <v>5065.2436535069983</v>
      </c>
      <c r="AG76" s="20">
        <f>'[5]By company'!$AY$1895</f>
        <v>5254.5667012914437</v>
      </c>
      <c r="AH76" s="59">
        <f t="shared" si="141"/>
        <v>5031.8291293627726</v>
      </c>
      <c r="AI76" s="59">
        <f t="shared" si="142"/>
        <v>7240.0888746853052</v>
      </c>
      <c r="AJ76" s="59">
        <f t="shared" si="143"/>
        <v>6963.6428474016921</v>
      </c>
      <c r="AK76" s="59">
        <f t="shared" si="144"/>
        <v>8129.589316485235</v>
      </c>
      <c r="AL76" s="59">
        <f>AF76+AG76</f>
        <v>10319.810354798443</v>
      </c>
      <c r="AM76" s="28">
        <f t="shared" si="145"/>
        <v>0</v>
      </c>
      <c r="AN76" s="28">
        <f t="shared" si="146"/>
        <v>0</v>
      </c>
      <c r="AO76" s="28">
        <f>G76-SUM(T76:W76)</f>
        <v>0</v>
      </c>
      <c r="AP76" s="28"/>
      <c r="AQ76" s="24">
        <f t="shared" si="147"/>
        <v>0.10219916265142891</v>
      </c>
      <c r="AR76" s="24">
        <f t="shared" si="147"/>
        <v>0.2574794309869804</v>
      </c>
      <c r="AS76" s="25">
        <f t="shared" si="147"/>
        <v>0.61052932871748611</v>
      </c>
      <c r="AT76" s="24">
        <f t="shared" si="147"/>
        <v>0.57238612421232715</v>
      </c>
      <c r="AU76" s="24">
        <f t="shared" si="147"/>
        <v>0.51442817311503763</v>
      </c>
      <c r="AV76" s="24">
        <f t="shared" si="147"/>
        <v>0.53067319033610172</v>
      </c>
      <c r="AW76" s="24">
        <f t="shared" si="147"/>
        <v>0.44844206473893278</v>
      </c>
      <c r="AX76" s="24">
        <f t="shared" si="147"/>
        <v>0.44290966868756509</v>
      </c>
      <c r="AY76" s="25">
        <f t="shared" si="147"/>
        <v>0.46293067215567757</v>
      </c>
      <c r="AZ76" s="26">
        <f t="shared" si="147"/>
        <v>0.45117947983811524</v>
      </c>
      <c r="BA76" s="24">
        <f t="shared" si="147"/>
        <v>0.64622494325165047</v>
      </c>
      <c r="BB76" s="24">
        <f t="shared" si="147"/>
        <v>0.46069844457285553</v>
      </c>
      <c r="BC76" s="24">
        <f t="shared" si="147"/>
        <v>0.60496322097863453</v>
      </c>
      <c r="BD76" s="24">
        <f t="shared" si="147"/>
        <v>0.60053453800365042</v>
      </c>
      <c r="BE76" s="24">
        <f t="shared" si="147"/>
        <v>0.53921462914028373</v>
      </c>
      <c r="BF76" s="24">
        <f t="shared" si="147"/>
        <v>0.50020798974780034</v>
      </c>
      <c r="BG76" s="24">
        <f t="shared" si="148"/>
        <v>0.49087813809122344</v>
      </c>
      <c r="BH76" s="24">
        <f t="shared" si="148"/>
        <v>0.52754312604631892</v>
      </c>
      <c r="BI76" s="24">
        <f t="shared" si="148"/>
        <v>0.55697701445363212</v>
      </c>
      <c r="BJ76" s="24">
        <f t="shared" si="148"/>
        <v>0.55356673980458204</v>
      </c>
      <c r="BK76" s="24">
        <f t="shared" si="148"/>
        <v>0.53353197647182216</v>
      </c>
      <c r="BL76" s="24">
        <f t="shared" si="148"/>
        <v>0.47462308464631936</v>
      </c>
      <c r="BM76" s="24">
        <f t="shared" si="148"/>
        <v>0.36669590496570714</v>
      </c>
      <c r="BN76" s="24">
        <f t="shared" si="148"/>
        <v>0.4219865637242371</v>
      </c>
      <c r="BO76" s="24">
        <f t="shared" si="148"/>
        <v>0.45836492913125321</v>
      </c>
      <c r="BP76" s="24">
        <f t="shared" si="148"/>
        <v>0.52052865136468263</v>
      </c>
      <c r="BQ76" s="24">
        <f t="shared" si="148"/>
        <v>0.4805155811691843</v>
      </c>
      <c r="BR76" s="24">
        <f t="shared" si="148"/>
        <v>0.39964770549417056</v>
      </c>
      <c r="BS76" s="24">
        <f t="shared" si="148"/>
        <v>0.45561491634573992</v>
      </c>
      <c r="BT76" s="24">
        <f t="shared" si="148"/>
        <v>0.43594337270778089</v>
      </c>
      <c r="BU76" s="24">
        <f t="shared" si="148"/>
        <v>0.49225873035223183</v>
      </c>
      <c r="BV76" s="27">
        <f t="shared" si="148"/>
        <v>0.42394796466615292</v>
      </c>
      <c r="BX76" s="52"/>
      <c r="BY76" s="52"/>
    </row>
    <row r="77" spans="1:77" s="22" customFormat="1" ht="15" customHeight="1">
      <c r="A77" s="29" t="str">
        <f>A72</f>
        <v>Europe, Middle East &amp; Africa (EMEA)</v>
      </c>
      <c r="B77" s="59">
        <f>'[3]By company'!$R$1626</f>
        <v>3282.6360486488761</v>
      </c>
      <c r="C77" s="59">
        <f>'[3]By company'!$S$1626</f>
        <v>4855.9337882395293</v>
      </c>
      <c r="D77" s="59">
        <f>'[3]By company'!$X$1626</f>
        <v>3313.7271473017527</v>
      </c>
      <c r="E77" s="59">
        <f>'[3]By company'!$AC$1626</f>
        <v>2094.4038608964051</v>
      </c>
      <c r="F77" s="59">
        <f>'[3]By company'!$AH$1626</f>
        <v>4412.6929567880052</v>
      </c>
      <c r="G77" s="59">
        <f>'[3]By company'!$AM$1626</f>
        <v>4316.3793748370026</v>
      </c>
      <c r="H77" s="59">
        <f>'[3]By company'!$AR$1626</f>
        <v>6518.1147089157375</v>
      </c>
      <c r="I77" s="59">
        <f>'[4]By company'!$AW$1760</f>
        <v>11861.076059573377</v>
      </c>
      <c r="J77" s="74">
        <f>'[5]By company'!$BC$1894</f>
        <v>8790.7910964908733</v>
      </c>
      <c r="K77" s="75">
        <f>'[5]By company'!$BB$1894</f>
        <v>12953.498292712735</v>
      </c>
      <c r="L77" s="59">
        <f>'[3]By company'!Y1626</f>
        <v>434.36872753982601</v>
      </c>
      <c r="M77" s="59">
        <f>'[3]By company'!Z1626</f>
        <v>707.96267803010028</v>
      </c>
      <c r="N77" s="59">
        <f>'[3]By company'!AA1626</f>
        <v>473.1430510019589</v>
      </c>
      <c r="O77" s="59">
        <f>'[3]By company'!AB1626</f>
        <v>478.92940432452002</v>
      </c>
      <c r="P77" s="59">
        <f>'[3]By company'!AD1626</f>
        <v>1011.2704257881634</v>
      </c>
      <c r="Q77" s="59">
        <f>'[3]By company'!AE1626</f>
        <v>1363.5145891553593</v>
      </c>
      <c r="R77" s="59">
        <f>'[3]By company'!AF1626</f>
        <v>1361.1020972691626</v>
      </c>
      <c r="S77" s="59">
        <f>'[3]By company'!AG1626</f>
        <v>676.80584457531995</v>
      </c>
      <c r="T77" s="59">
        <f>'[3]By company'!AI1626</f>
        <v>1255.5731441372216</v>
      </c>
      <c r="U77" s="59">
        <f>'[3]By company'!AJ1626</f>
        <v>1308.7536659643806</v>
      </c>
      <c r="V77" s="59">
        <f>'[3]By company'!AK1626</f>
        <v>848.63615388340918</v>
      </c>
      <c r="W77" s="59">
        <f>'[3]By company'!AL1626</f>
        <v>903.41641085199171</v>
      </c>
      <c r="X77" s="59">
        <f>'[3]By company'!AN1626</f>
        <v>1125.5732052053081</v>
      </c>
      <c r="Y77" s="59">
        <f>'[3]By company'!AO1626</f>
        <v>2017.0459390104124</v>
      </c>
      <c r="Z77" s="59">
        <f>'[3]By company'!AP1626</f>
        <v>1668.0877474266442</v>
      </c>
      <c r="AA77" s="59">
        <f>'[3]By company'!$AQ$1626</f>
        <v>1707.4078172733732</v>
      </c>
      <c r="AB77" s="59">
        <f>'[14]By company'!$AS$1626</f>
        <v>2441.6706608760383</v>
      </c>
      <c r="AC77" s="59">
        <f>'[6]By company'!$AT$1658</f>
        <v>2973.6248005022157</v>
      </c>
      <c r="AD77" s="59">
        <f>'[7]By company'!$AU$1710</f>
        <v>3518.8574317654211</v>
      </c>
      <c r="AE77" s="59">
        <f t="shared" si="149"/>
        <v>2926.9231664297031</v>
      </c>
      <c r="AF77" s="59">
        <f>'[8]By company'!$AX$1811</f>
        <v>3008.122687166167</v>
      </c>
      <c r="AG77" s="20">
        <f>'[5]By company'!$AY$1894</f>
        <v>3499.5950073514459</v>
      </c>
      <c r="AH77" s="59">
        <f t="shared" si="141"/>
        <v>3142.6191442157206</v>
      </c>
      <c r="AI77" s="59">
        <f t="shared" si="142"/>
        <v>3375.4955647000174</v>
      </c>
      <c r="AJ77" s="59">
        <f t="shared" si="143"/>
        <v>5415.295461378254</v>
      </c>
      <c r="AK77" s="59">
        <f t="shared" si="144"/>
        <v>6445.7805981951242</v>
      </c>
      <c r="AL77" s="59">
        <f t="shared" ref="AL77:AL79" si="150">AF77+AG77</f>
        <v>6507.7176945176125</v>
      </c>
      <c r="AM77" s="28">
        <f t="shared" si="145"/>
        <v>0</v>
      </c>
      <c r="AN77" s="28">
        <f t="shared" si="146"/>
        <v>0</v>
      </c>
      <c r="AO77" s="28">
        <f>G77-SUM(T77:W77)</f>
        <v>0</v>
      </c>
      <c r="AP77" s="28"/>
      <c r="AQ77" s="24">
        <f t="shared" si="147"/>
        <v>0.26054958157904962</v>
      </c>
      <c r="AR77" s="24">
        <f t="shared" si="147"/>
        <v>0.2874419391684217</v>
      </c>
      <c r="AS77" s="25">
        <f t="shared" si="147"/>
        <v>0.2310660784763445</v>
      </c>
      <c r="AT77" s="24">
        <f t="shared" si="147"/>
        <v>0.14263916915469996</v>
      </c>
      <c r="AU77" s="24">
        <f t="shared" si="147"/>
        <v>0.23906311955615298</v>
      </c>
      <c r="AV77" s="24">
        <f t="shared" si="147"/>
        <v>0.19657831207759358</v>
      </c>
      <c r="AW77" s="24">
        <f t="shared" si="147"/>
        <v>0.23818581718906423</v>
      </c>
      <c r="AX77" s="24">
        <f t="shared" si="147"/>
        <v>0.34806231102661062</v>
      </c>
      <c r="AY77" s="25">
        <f t="shared" si="147"/>
        <v>0.28651110220214138</v>
      </c>
      <c r="AZ77" s="26">
        <f t="shared" si="147"/>
        <v>0.31677738711936115</v>
      </c>
      <c r="BA77" s="24">
        <f t="shared" si="147"/>
        <v>0.15917186659188493</v>
      </c>
      <c r="BB77" s="24">
        <f t="shared" si="147"/>
        <v>0.17815317890111873</v>
      </c>
      <c r="BC77" s="24">
        <f t="shared" si="147"/>
        <v>0.11839136883194699</v>
      </c>
      <c r="BD77" s="24">
        <f t="shared" si="147"/>
        <v>0.1202140704526596</v>
      </c>
      <c r="BE77" s="24">
        <f t="shared" si="147"/>
        <v>0.22154071654765375</v>
      </c>
      <c r="BF77" s="24">
        <f t="shared" si="147"/>
        <v>0.27447651951547364</v>
      </c>
      <c r="BG77" s="24">
        <f t="shared" si="148"/>
        <v>0.31275722163356229</v>
      </c>
      <c r="BH77" s="24">
        <f t="shared" si="148"/>
        <v>0.14797050550538043</v>
      </c>
      <c r="BI77" s="24">
        <f t="shared" si="148"/>
        <v>0.26372250647060302</v>
      </c>
      <c r="BJ77" s="24">
        <f t="shared" si="148"/>
        <v>0.21067704619471936</v>
      </c>
      <c r="BK77" s="24">
        <f t="shared" si="148"/>
        <v>0.14356053578287004</v>
      </c>
      <c r="BL77" s="24">
        <f t="shared" si="148"/>
        <v>0.17807926743642236</v>
      </c>
      <c r="BM77" s="24">
        <f t="shared" si="148"/>
        <v>0.2342944702215978</v>
      </c>
      <c r="BN77" s="24">
        <f t="shared" si="148"/>
        <v>0.26028064105763904</v>
      </c>
      <c r="BO77" s="24">
        <f t="shared" si="148"/>
        <v>0.22061816794937142</v>
      </c>
      <c r="BP77" s="24">
        <f t="shared" si="148"/>
        <v>0.23546884604578525</v>
      </c>
      <c r="BQ77" s="24">
        <f t="shared" si="148"/>
        <v>0.31786626183568478</v>
      </c>
      <c r="BR77" s="24">
        <f t="shared" si="148"/>
        <v>0.3631380347120462</v>
      </c>
      <c r="BS77" s="24">
        <f t="shared" si="148"/>
        <v>0.36009874664519009</v>
      </c>
      <c r="BT77" s="24">
        <f t="shared" si="148"/>
        <v>0.34698110364226414</v>
      </c>
      <c r="BU77" s="24">
        <f t="shared" si="148"/>
        <v>0.29234026159885207</v>
      </c>
      <c r="BV77" s="27">
        <f t="shared" si="148"/>
        <v>0.28235366774539794</v>
      </c>
      <c r="BX77" s="52"/>
      <c r="BY77" s="52"/>
    </row>
    <row r="78" spans="1:77" s="22" customFormat="1" ht="15" customHeight="1">
      <c r="A78" s="29" t="str">
        <f>A73</f>
        <v>Asia</v>
      </c>
      <c r="B78" s="59">
        <f>'[3]By company'!$R$1625-'[3]By company'!$R$1624</f>
        <v>8056.6606552832454</v>
      </c>
      <c r="C78" s="59">
        <f>'[3]By company'!$S$1625-'[3]By company'!$S$1624</f>
        <v>7911.0576479943229</v>
      </c>
      <c r="D78" s="59">
        <f>'[3]By company'!$X$1625-'[3]By company'!$X$1624</f>
        <v>2139.2294630323013</v>
      </c>
      <c r="E78" s="59">
        <f>'[3]By company'!$AC$1625-'[3]By company'!$AC$1624</f>
        <v>4220.033874268398</v>
      </c>
      <c r="F78" s="59">
        <f>'[3]By company'!$AH$1625-'[3]By company'!$AH$1624</f>
        <v>4747.8425609252845</v>
      </c>
      <c r="G78" s="59">
        <f>'[3]By company'!$AM$1625-'[3]By company'!$AM$1624</f>
        <v>5940.6128761151394</v>
      </c>
      <c r="H78" s="59">
        <f>'[3]By company'!$AR$1625-'[3]By company'!$AR$1624</f>
        <v>8123.4199889815354</v>
      </c>
      <c r="I78" s="59">
        <f>'[4]By company'!$AW$1759-'[4]By company'!$AW$1758</f>
        <v>7181.4395753382505</v>
      </c>
      <c r="J78" s="74">
        <f>'[5]By company'!$BC$1893-J79</f>
        <v>7261.3631682238338</v>
      </c>
      <c r="K78" s="75">
        <f>'[5]By company'!$BB$1893-K79</f>
        <v>9317.6260683225919</v>
      </c>
      <c r="L78" s="59">
        <f>'[3]By company'!Y1625-'[3]By company'!Y1624</f>
        <v>587.58799682941549</v>
      </c>
      <c r="M78" s="59">
        <f>'[3]By company'!Z1625-'[3]By company'!Z1624</f>
        <v>1372.7020006460118</v>
      </c>
      <c r="N78" s="59">
        <f>'[3]By company'!AA1625-'[3]By company'!AA1624</f>
        <v>1158.9225196400707</v>
      </c>
      <c r="O78" s="59">
        <f>'[3]By company'!AB1625-'[3]By company'!AB1624</f>
        <v>1100.8213571529002</v>
      </c>
      <c r="P78" s="59">
        <f>'[3]By company'!AD1625-'[3]By company'!AD1624</f>
        <v>1133.5481306192994</v>
      </c>
      <c r="Q78" s="59">
        <f>'[3]By company'!AE1625-'[3]By company'!AE1624</f>
        <v>1178.6825227502443</v>
      </c>
      <c r="R78" s="60">
        <f>'[3]By company'!AF1625-'[3]By company'!AF1624</f>
        <v>873.59892702666048</v>
      </c>
      <c r="S78" s="59">
        <f>'[3]By company'!AG1625-'[3]By company'!AG1624</f>
        <v>1562.0129805290803</v>
      </c>
      <c r="T78" s="59">
        <f>'[3]By company'!AI1625-'[3]By company'!AI1624</f>
        <v>1048.1929616955103</v>
      </c>
      <c r="U78" s="59">
        <f>'[3]By company'!AJ1625-'[3]By company'!AJ1624</f>
        <v>1341.7817385389881</v>
      </c>
      <c r="V78" s="59">
        <f>'[3]By company'!AK1625-'[3]By company'!AK1624</f>
        <v>1776.2800737271298</v>
      </c>
      <c r="W78" s="59">
        <f>'[3]By company'!AL1625-'[3]By company'!AL1624</f>
        <v>1774.358102153511</v>
      </c>
      <c r="X78" s="59">
        <f>'[3]By company'!AN1625-'[3]By company'!AN1624</f>
        <v>1888.9282748628625</v>
      </c>
      <c r="Y78" s="59">
        <f>'[3]By company'!AO1625-'[3]By company'!AO1624</f>
        <v>2468.8405689967385</v>
      </c>
      <c r="Z78" s="59">
        <f>'[3]By company'!AP1625-'[3]By company'!AP1624</f>
        <v>2248.1772714168005</v>
      </c>
      <c r="AA78" s="59">
        <f>'[3]By company'!$AQ$1625-'[3]By company'!$AQ$1624</f>
        <v>1517.4738737051339</v>
      </c>
      <c r="AB78" s="59">
        <f>'[14]By company'!$AS$1625-'[14]By company'!$AS$1624</f>
        <v>1565.7953492759689</v>
      </c>
      <c r="AC78" s="59">
        <f>'[6]By company'!$AT$1657-AC79</f>
        <v>1929.8836214066885</v>
      </c>
      <c r="AD78" s="59">
        <f>'[7]By company'!$AU$1709-AD79</f>
        <v>1717.7882189056261</v>
      </c>
      <c r="AE78" s="59">
        <f t="shared" si="149"/>
        <v>1967.9723857499669</v>
      </c>
      <c r="AF78" s="59">
        <f>'[8]By company'!$AX$1810-AF79</f>
        <v>2082.6061956089102</v>
      </c>
      <c r="AG78" s="20">
        <f>'[5]By company'!$AY$1893-AG79</f>
        <v>3549.2595445202064</v>
      </c>
      <c r="AH78" s="59">
        <f t="shared" si="141"/>
        <v>4357.7688438596015</v>
      </c>
      <c r="AI78" s="59">
        <f t="shared" si="142"/>
        <v>3765.6511451219344</v>
      </c>
      <c r="AJ78" s="59">
        <f t="shared" si="143"/>
        <v>3495.6789706826576</v>
      </c>
      <c r="AK78" s="59">
        <f t="shared" si="144"/>
        <v>3685.7606046555929</v>
      </c>
      <c r="AL78" s="59">
        <f t="shared" si="150"/>
        <v>5631.8657401291166</v>
      </c>
      <c r="AM78" s="28">
        <f t="shared" si="145"/>
        <v>0</v>
      </c>
      <c r="AN78" s="28">
        <f t="shared" si="146"/>
        <v>0</v>
      </c>
      <c r="AO78" s="28">
        <f>G78-SUM(T78:W78)</f>
        <v>0</v>
      </c>
      <c r="AP78" s="28"/>
      <c r="AQ78" s="32">
        <v>0.64124469253924588</v>
      </c>
      <c r="AR78" s="24">
        <f>C78/C$75</f>
        <v>0.46828681163650432</v>
      </c>
      <c r="AS78" s="25">
        <v>0.15514615629590522</v>
      </c>
      <c r="AT78" s="24">
        <v>0.28261598409992306</v>
      </c>
      <c r="AU78" s="24">
        <v>0.26372146021786985</v>
      </c>
      <c r="AV78" s="24">
        <f t="shared" si="147"/>
        <v>0.27054981744676498</v>
      </c>
      <c r="AW78" s="24">
        <f t="shared" si="147"/>
        <v>0.29684709687587046</v>
      </c>
      <c r="AX78" s="24">
        <f t="shared" si="147"/>
        <v>0.21073875949667406</v>
      </c>
      <c r="AY78" s="25">
        <f t="shared" si="147"/>
        <v>0.23666370204705775</v>
      </c>
      <c r="AZ78" s="26">
        <f t="shared" si="147"/>
        <v>0.22786224797196056</v>
      </c>
      <c r="BA78" s="24">
        <f t="shared" si="147"/>
        <v>0.21531816706060949</v>
      </c>
      <c r="BB78" s="24">
        <f t="shared" si="147"/>
        <v>0.3454295440820046</v>
      </c>
      <c r="BC78" s="24">
        <f t="shared" si="147"/>
        <v>0.28998930276963719</v>
      </c>
      <c r="BD78" s="24">
        <f t="shared" si="147"/>
        <v>0.27631257339735632</v>
      </c>
      <c r="BE78" s="24">
        <f t="shared" si="147"/>
        <v>0.24832829942883944</v>
      </c>
      <c r="BF78" s="24">
        <f t="shared" si="147"/>
        <v>0.23726968455732678</v>
      </c>
      <c r="BG78" s="24">
        <f t="shared" si="148"/>
        <v>0.2007376035839642</v>
      </c>
      <c r="BH78" s="24">
        <f t="shared" si="148"/>
        <v>0.34150392197024232</v>
      </c>
      <c r="BI78" s="24">
        <f t="shared" si="148"/>
        <v>0.22016405528738639</v>
      </c>
      <c r="BJ78" s="24">
        <f t="shared" si="148"/>
        <v>0.21599375089819445</v>
      </c>
      <c r="BK78" s="24">
        <f t="shared" si="148"/>
        <v>0.30048651346963073</v>
      </c>
      <c r="BL78" s="24">
        <f t="shared" si="148"/>
        <v>0.34975719635576208</v>
      </c>
      <c r="BM78" s="24">
        <f t="shared" si="148"/>
        <v>0.39319117352732796</v>
      </c>
      <c r="BN78" s="24">
        <f t="shared" si="148"/>
        <v>0.31858045151060893</v>
      </c>
      <c r="BO78" s="24">
        <f t="shared" si="148"/>
        <v>0.29733972425044913</v>
      </c>
      <c r="BP78" s="24">
        <f t="shared" si="148"/>
        <v>0.20927502986169433</v>
      </c>
      <c r="BQ78" s="24">
        <f t="shared" si="148"/>
        <v>0.2038413789579139</v>
      </c>
      <c r="BR78" s="24">
        <f t="shared" si="148"/>
        <v>0.23567672202028678</v>
      </c>
      <c r="BS78" s="24">
        <f t="shared" si="148"/>
        <v>0.17578813482063957</v>
      </c>
      <c r="BT78" s="24">
        <f t="shared" si="148"/>
        <v>0.23329933569044484</v>
      </c>
      <c r="BU78" s="24">
        <f t="shared" si="148"/>
        <v>0.20239521567029342</v>
      </c>
      <c r="BV78" s="27">
        <f t="shared" si="148"/>
        <v>0.28636069261456698</v>
      </c>
      <c r="BX78" s="52"/>
      <c r="BY78" s="52"/>
    </row>
    <row r="79" spans="1:77" s="84" customFormat="1">
      <c r="A79" s="29" t="s">
        <v>36</v>
      </c>
      <c r="B79" s="79">
        <f>B33</f>
        <v>-28.000883280757108</v>
      </c>
      <c r="C79" s="79">
        <f t="shared" ref="C79:AD79" si="151">C33</f>
        <v>-223.52282877999824</v>
      </c>
      <c r="D79" s="79">
        <f t="shared" si="151"/>
        <v>132.27499664708921</v>
      </c>
      <c r="E79" s="79">
        <f t="shared" si="151"/>
        <v>-35.684445565309943</v>
      </c>
      <c r="F79" s="79">
        <f t="shared" si="151"/>
        <v>-197.71736453515041</v>
      </c>
      <c r="G79" s="79">
        <f t="shared" si="151"/>
        <v>48.281128113343584</v>
      </c>
      <c r="H79" s="79">
        <f t="shared" si="151"/>
        <v>452.21834175395634</v>
      </c>
      <c r="I79" s="79">
        <f t="shared" si="151"/>
        <v>-58.297630209082854</v>
      </c>
      <c r="J79" s="80">
        <f t="shared" si="151"/>
        <v>426.35022705671508</v>
      </c>
      <c r="K79" s="81">
        <f t="shared" si="151"/>
        <v>170.96169894133345</v>
      </c>
      <c r="L79" s="59">
        <f t="shared" si="151"/>
        <v>-56.505119228183958</v>
      </c>
      <c r="M79" s="59">
        <f t="shared" si="151"/>
        <v>62.241369203202794</v>
      </c>
      <c r="N79" s="59">
        <f t="shared" si="151"/>
        <v>-53.216462452095129</v>
      </c>
      <c r="O79" s="59">
        <f t="shared" si="151"/>
        <v>11.795766911774081</v>
      </c>
      <c r="P79" s="59">
        <f t="shared" si="151"/>
        <v>-41.454810249045295</v>
      </c>
      <c r="Q79" s="59">
        <f t="shared" si="151"/>
        <v>-59.331820807714394</v>
      </c>
      <c r="R79" s="59">
        <f t="shared" si="151"/>
        <v>-18.691184433600029</v>
      </c>
      <c r="S79" s="59">
        <f t="shared" si="151"/>
        <v>-78.239549044798878</v>
      </c>
      <c r="T79" s="59">
        <f t="shared" si="151"/>
        <v>-194.54998191607046</v>
      </c>
      <c r="U79" s="59">
        <f t="shared" si="151"/>
        <v>122.77052494480358</v>
      </c>
      <c r="V79" s="59">
        <f t="shared" si="151"/>
        <v>132.53447981813952</v>
      </c>
      <c r="W79" s="59">
        <f t="shared" si="151"/>
        <v>-12.473894733538145</v>
      </c>
      <c r="X79" s="59">
        <f t="shared" si="151"/>
        <v>27.952400483063684</v>
      </c>
      <c r="Y79" s="59">
        <f t="shared" si="151"/>
        <v>-6.5689160572428591</v>
      </c>
      <c r="Z79" s="59">
        <f t="shared" si="151"/>
        <v>179.02248032596526</v>
      </c>
      <c r="AA79" s="59">
        <f t="shared" si="151"/>
        <v>251.81237700216843</v>
      </c>
      <c r="AB79" s="59">
        <f t="shared" si="151"/>
        <v>-17.075759822929285</v>
      </c>
      <c r="AC79" s="59">
        <f t="shared" si="151"/>
        <v>12.591129904405534</v>
      </c>
      <c r="AD79" s="59">
        <f t="shared" si="151"/>
        <v>83.044664154618658</v>
      </c>
      <c r="AE79" s="59">
        <f t="shared" si="149"/>
        <v>-136.85766444517776</v>
      </c>
      <c r="AF79" s="59">
        <f>AF33</f>
        <v>133.82810022250851</v>
      </c>
      <c r="AG79" s="20">
        <f t="shared" ref="AG79" si="152">AG33</f>
        <v>90.946599009381316</v>
      </c>
      <c r="AH79" s="59">
        <f t="shared" si="141"/>
        <v>21.383484425820825</v>
      </c>
      <c r="AI79" s="59">
        <f t="shared" si="142"/>
        <v>430.83485732813369</v>
      </c>
      <c r="AJ79" s="59">
        <f t="shared" si="143"/>
        <v>-4.4846299185237513</v>
      </c>
      <c r="AK79" s="59">
        <f t="shared" si="144"/>
        <v>-53.813000290559103</v>
      </c>
      <c r="AL79" s="59">
        <f t="shared" si="150"/>
        <v>224.77469923188983</v>
      </c>
      <c r="AM79" s="28">
        <f t="shared" si="145"/>
        <v>-7.73070496506989E-12</v>
      </c>
      <c r="AN79" s="28">
        <f t="shared" si="146"/>
        <v>8.1854523159563541E-12</v>
      </c>
      <c r="AO79" s="28">
        <f>G79-SUM(T79:W79)</f>
        <v>9.0949470177292824E-12</v>
      </c>
      <c r="AP79" s="28"/>
      <c r="AQ79" s="32">
        <f>B79/B$75</f>
        <v>-2.2224877551222672E-3</v>
      </c>
      <c r="AR79" s="32">
        <f>C79/C$75</f>
        <v>-1.3231200867799916E-2</v>
      </c>
      <c r="AS79" s="33">
        <f>D79/D$75</f>
        <v>9.2235309055550604E-3</v>
      </c>
      <c r="AT79" s="32">
        <f>E79/E$75</f>
        <v>-2.4302856589480345E-3</v>
      </c>
      <c r="AU79" s="32">
        <f>F79/F$75</f>
        <v>-1.0711583701622352E-2</v>
      </c>
      <c r="AV79" s="32">
        <f t="shared" si="147"/>
        <v>2.1988388520834171E-3</v>
      </c>
      <c r="AW79" s="32">
        <f t="shared" si="147"/>
        <v>1.6525022968868108E-2</v>
      </c>
      <c r="AX79" s="32">
        <f t="shared" si="147"/>
        <v>-1.7107392108467743E-3</v>
      </c>
      <c r="AY79" s="33">
        <f t="shared" si="147"/>
        <v>1.3895686080734465E-2</v>
      </c>
      <c r="AZ79" s="26">
        <f t="shared" si="147"/>
        <v>4.1808628884900936E-3</v>
      </c>
      <c r="BA79" s="83">
        <f t="shared" si="147"/>
        <v>-2.0705968752601816E-2</v>
      </c>
      <c r="BB79" s="83">
        <f t="shared" si="147"/>
        <v>1.5662545677637151E-2</v>
      </c>
      <c r="BC79" s="83">
        <f t="shared" si="147"/>
        <v>-1.3315993589582209E-2</v>
      </c>
      <c r="BD79" s="83">
        <f t="shared" si="147"/>
        <v>2.9608062102077976E-3</v>
      </c>
      <c r="BE79" s="83">
        <f t="shared" si="147"/>
        <v>-9.0815751481733986E-3</v>
      </c>
      <c r="BF79" s="83">
        <f t="shared" si="147"/>
        <v>-1.1943540466189808E-2</v>
      </c>
      <c r="BG79" s="83">
        <f t="shared" si="148"/>
        <v>-4.29490405181354E-3</v>
      </c>
      <c r="BH79" s="83">
        <f t="shared" si="148"/>
        <v>-1.7105563900584056E-2</v>
      </c>
      <c r="BI79" s="32">
        <f t="shared" si="148"/>
        <v>-4.0863576211621518E-2</v>
      </c>
      <c r="BJ79" s="32">
        <f t="shared" si="148"/>
        <v>1.9763025103801523E-2</v>
      </c>
      <c r="BK79" s="32">
        <f t="shared" si="148"/>
        <v>2.2420351578622578E-2</v>
      </c>
      <c r="BL79" s="32">
        <f t="shared" si="148"/>
        <v>-2.4588240921289239E-3</v>
      </c>
      <c r="BM79" s="32">
        <f t="shared" si="148"/>
        <v>5.8184512853668765E-3</v>
      </c>
      <c r="BN79" s="32">
        <f t="shared" si="148"/>
        <v>-8.4765629248475128E-4</v>
      </c>
      <c r="BO79" s="32">
        <f t="shared" si="148"/>
        <v>2.3677178668925929E-2</v>
      </c>
      <c r="BP79" s="32">
        <f t="shared" si="148"/>
        <v>3.4727479418148445E-2</v>
      </c>
      <c r="BQ79" s="32">
        <f t="shared" si="148"/>
        <v>-2.2229893776792497E-3</v>
      </c>
      <c r="BR79" s="32">
        <f t="shared" si="148"/>
        <v>1.5376244398814809E-3</v>
      </c>
      <c r="BS79" s="32">
        <f t="shared" si="148"/>
        <v>8.4982924308603935E-3</v>
      </c>
      <c r="BT79" s="32">
        <f t="shared" si="148"/>
        <v>-1.6224212509485067E-2</v>
      </c>
      <c r="BU79" s="32">
        <f t="shared" si="148"/>
        <v>1.3005899658029599E-2</v>
      </c>
      <c r="BV79" s="82">
        <f t="shared" si="148"/>
        <v>7.3377364367379124E-3</v>
      </c>
      <c r="BX79" s="52"/>
      <c r="BY79" s="52"/>
    </row>
    <row r="80" spans="1:77" s="109" customFormat="1" ht="15" customHeight="1">
      <c r="A80" s="107"/>
      <c r="B80" s="66">
        <f>B75-SUM(B76:B79)</f>
        <v>0</v>
      </c>
      <c r="C80" s="66">
        <f>C75-SUM(C76:C79)</f>
        <v>0.38887543247255962</v>
      </c>
      <c r="D80" s="103">
        <f>D75-SUM(D76:D79)</f>
        <v>0.18164370865451929</v>
      </c>
      <c r="E80" s="103">
        <f t="shared" ref="E80:G80" si="153">E75-SUM(E76:E79)</f>
        <v>-9.3405833467841148E-7</v>
      </c>
      <c r="F80" s="103">
        <f t="shared" si="153"/>
        <v>4.7182800335576758E-4</v>
      </c>
      <c r="G80" s="103">
        <f t="shared" si="153"/>
        <v>-3.484939628833672E-3</v>
      </c>
      <c r="H80" s="103">
        <f>H75-SUM(H76:H79)</f>
        <v>-4.8512098146602511E-5</v>
      </c>
      <c r="I80" s="103">
        <f>I75-SUM(I76:I79)</f>
        <v>-1.0186340659856796E-10</v>
      </c>
      <c r="J80" s="85">
        <f t="shared" ref="J80:AB80" si="154">J75-SUM(J76:J79)</f>
        <v>-3.5667616652062861E-2</v>
      </c>
      <c r="K80" s="86">
        <f t="shared" si="154"/>
        <v>9.0705793991219252E-4</v>
      </c>
      <c r="L80" s="103">
        <f t="shared" si="154"/>
        <v>-2.4582606254170969E-2</v>
      </c>
      <c r="M80" s="103">
        <f t="shared" si="154"/>
        <v>0.22367790523139774</v>
      </c>
      <c r="N80" s="103">
        <f t="shared" si="154"/>
        <v>-0.11149641802330734</v>
      </c>
      <c r="O80" s="103">
        <f t="shared" si="154"/>
        <v>-8.7599815012254112E-2</v>
      </c>
      <c r="P80" s="103">
        <f t="shared" si="154"/>
        <v>-9.448818545024551E-3</v>
      </c>
      <c r="Q80" s="103">
        <f t="shared" si="154"/>
        <v>-5.2922574901458574E-2</v>
      </c>
      <c r="R80" s="103">
        <f t="shared" si="154"/>
        <v>-0.33970956057328294</v>
      </c>
      <c r="S80" s="103">
        <f t="shared" si="154"/>
        <v>0.40255278202221234</v>
      </c>
      <c r="T80" s="103">
        <f t="shared" si="154"/>
        <v>0</v>
      </c>
      <c r="U80" s="103">
        <f t="shared" si="154"/>
        <v>-3.4912263654405251E-3</v>
      </c>
      <c r="V80" s="103">
        <f t="shared" si="154"/>
        <v>3.6809784141951241E-3</v>
      </c>
      <c r="W80" s="103">
        <f t="shared" si="154"/>
        <v>-3.6746916784977657E-3</v>
      </c>
      <c r="X80" s="103">
        <f t="shared" si="154"/>
        <v>0</v>
      </c>
      <c r="Y80" s="103">
        <f t="shared" si="154"/>
        <v>0</v>
      </c>
      <c r="Z80" s="103">
        <f t="shared" si="154"/>
        <v>0</v>
      </c>
      <c r="AA80" s="103">
        <f t="shared" si="154"/>
        <v>-4.8512101784581318E-5</v>
      </c>
      <c r="AB80" s="103">
        <f t="shared" si="154"/>
        <v>-1.7865885502033052E-3</v>
      </c>
      <c r="AC80" s="103">
        <f>AC75-SUM(AC76:AC79)</f>
        <v>-7.0968416184769012E-4</v>
      </c>
      <c r="AD80" s="103">
        <f>AD75-SUM(AD76:AD79)</f>
        <v>-8.8184212836495135E-4</v>
      </c>
      <c r="AE80" s="103">
        <f>AE75-SUM(AE76:AE79)</f>
        <v>3.3781147376430454E-3</v>
      </c>
      <c r="AF80" s="103">
        <f>AF75-SUM(AF76:AF79)</f>
        <v>-1.103883590985788E-3</v>
      </c>
      <c r="AG80" s="90">
        <f>AG75-SUM(AG76:AG79)</f>
        <v>-7.6179319512448274E-4</v>
      </c>
      <c r="AH80" s="103"/>
      <c r="AI80" s="103"/>
      <c r="AJ80" s="103"/>
      <c r="AK80" s="103"/>
      <c r="AL80" s="103"/>
      <c r="AM80" s="108">
        <f t="shared" si="145"/>
        <v>0</v>
      </c>
      <c r="AN80" s="108">
        <f t="shared" si="146"/>
        <v>9.0949470177292824E-13</v>
      </c>
      <c r="AO80" s="108"/>
      <c r="AP80" s="108"/>
      <c r="AQ80" s="103">
        <f t="shared" ref="AQ80:BV80" si="155">AQ75-SUM(AQ76:AQ79)</f>
        <v>-1.7709490146020634E-3</v>
      </c>
      <c r="AR80" s="103">
        <f t="shared" si="155"/>
        <v>2.3019075893415675E-5</v>
      </c>
      <c r="AS80" s="85">
        <f t="shared" si="155"/>
        <v>-5.9650943952909152E-3</v>
      </c>
      <c r="AT80" s="103">
        <f t="shared" si="155"/>
        <v>4.78900819199779E-3</v>
      </c>
      <c r="AU80" s="103">
        <f t="shared" si="155"/>
        <v>-6.5011691874381494E-3</v>
      </c>
      <c r="AV80" s="103">
        <f t="shared" si="155"/>
        <v>-1.5871254377408661E-7</v>
      </c>
      <c r="AW80" s="103">
        <f t="shared" si="155"/>
        <v>-1.7727355139385281E-9</v>
      </c>
      <c r="AX80" s="103">
        <f t="shared" si="155"/>
        <v>-2.886579864025407E-15</v>
      </c>
      <c r="AY80" s="85">
        <f t="shared" si="155"/>
        <v>-1.1624856113279236E-6</v>
      </c>
      <c r="AZ80" s="131">
        <f t="shared" si="155"/>
        <v>2.2182073067256169E-8</v>
      </c>
      <c r="BA80" s="103">
        <f t="shared" si="155"/>
        <v>-9.0081515429218939E-6</v>
      </c>
      <c r="BB80" s="103">
        <f t="shared" si="155"/>
        <v>5.6286766384028297E-5</v>
      </c>
      <c r="BC80" s="103">
        <f t="shared" si="155"/>
        <v>-2.7898990636598953E-5</v>
      </c>
      <c r="BD80" s="103">
        <f t="shared" si="155"/>
        <v>-2.1988063874101016E-5</v>
      </c>
      <c r="BE80" s="103">
        <f t="shared" si="155"/>
        <v>-2.0699686034131304E-6</v>
      </c>
      <c r="BF80" s="103">
        <f t="shared" si="155"/>
        <v>-1.0653354410861127E-5</v>
      </c>
      <c r="BG80" s="103">
        <f t="shared" si="155"/>
        <v>-7.8059256936491295E-5</v>
      </c>
      <c r="BH80" s="103">
        <f t="shared" si="155"/>
        <v>8.8010378642366938E-5</v>
      </c>
      <c r="BI80" s="103">
        <f t="shared" si="155"/>
        <v>0</v>
      </c>
      <c r="BJ80" s="103">
        <f t="shared" si="155"/>
        <v>-5.6200129727734804E-7</v>
      </c>
      <c r="BK80" s="103">
        <f t="shared" si="155"/>
        <v>6.2269705447537405E-7</v>
      </c>
      <c r="BL80" s="103">
        <f t="shared" si="155"/>
        <v>-7.24346375102769E-7</v>
      </c>
      <c r="BM80" s="103">
        <f t="shared" si="155"/>
        <v>0</v>
      </c>
      <c r="BN80" s="103">
        <f t="shared" si="155"/>
        <v>0</v>
      </c>
      <c r="BO80" s="103">
        <f t="shared" si="155"/>
        <v>0</v>
      </c>
      <c r="BP80" s="103">
        <f t="shared" si="155"/>
        <v>-6.6903105278015573E-9</v>
      </c>
      <c r="BQ80" s="103">
        <f t="shared" si="155"/>
        <v>-2.3258510362111906E-7</v>
      </c>
      <c r="BR80" s="103">
        <f t="shared" si="155"/>
        <v>-8.6666385179512417E-8</v>
      </c>
      <c r="BS80" s="103">
        <f t="shared" si="155"/>
        <v>-9.0242429973130811E-8</v>
      </c>
      <c r="BT80" s="103">
        <f t="shared" si="155"/>
        <v>4.0046899518753065E-7</v>
      </c>
      <c r="BU80" s="103">
        <f t="shared" si="155"/>
        <v>-1.0727940691346305E-7</v>
      </c>
      <c r="BV80" s="90">
        <f t="shared" si="155"/>
        <v>-6.1462855693861229E-8</v>
      </c>
      <c r="BX80" s="52"/>
      <c r="BY80" s="52"/>
    </row>
    <row r="81" spans="1:77" s="22" customFormat="1" ht="15" customHeight="1">
      <c r="A81" s="23" t="s">
        <v>48</v>
      </c>
      <c r="B81" s="59">
        <f>B59</f>
        <v>96858</v>
      </c>
      <c r="C81" s="59">
        <f t="shared" ref="C81:AD81" si="156">C59</f>
        <v>186096</v>
      </c>
      <c r="D81" s="59">
        <f t="shared" si="156"/>
        <v>210728.984</v>
      </c>
      <c r="E81" s="59">
        <f t="shared" si="156"/>
        <v>229120.448</v>
      </c>
      <c r="F81" s="59">
        <f t="shared" si="156"/>
        <v>243907.21766484791</v>
      </c>
      <c r="G81" s="59">
        <f t="shared" si="156"/>
        <v>234697.94899999999</v>
      </c>
      <c r="H81" s="59">
        <f t="shared" si="156"/>
        <v>254619.53899999999</v>
      </c>
      <c r="I81" s="59">
        <f>I35</f>
        <v>286332.272</v>
      </c>
      <c r="J81" s="74">
        <f t="shared" ref="J81:K81" si="157">J35</f>
        <v>274036.36339524778</v>
      </c>
      <c r="K81" s="75">
        <f t="shared" si="157"/>
        <v>302755.47399999993</v>
      </c>
      <c r="L81" s="59">
        <f t="shared" si="156"/>
        <v>55494</v>
      </c>
      <c r="M81" s="59">
        <f t="shared" si="156"/>
        <v>56807.148000000001</v>
      </c>
      <c r="N81" s="59">
        <f t="shared" si="156"/>
        <v>59181.069999999992</v>
      </c>
      <c r="O81" s="59">
        <f t="shared" si="156"/>
        <v>57638.23000000001</v>
      </c>
      <c r="P81" s="59">
        <f t="shared" si="156"/>
        <v>61646.606</v>
      </c>
      <c r="Q81" s="59">
        <f t="shared" si="156"/>
        <v>64029.859889935993</v>
      </c>
      <c r="R81" s="59">
        <f t="shared" si="156"/>
        <v>63606.215110064019</v>
      </c>
      <c r="S81" s="59">
        <f t="shared" si="156"/>
        <v>54624.536664847896</v>
      </c>
      <c r="T81" s="59">
        <f t="shared" si="156"/>
        <v>53660.3648109368</v>
      </c>
      <c r="U81" s="59">
        <f t="shared" si="156"/>
        <v>61225.241189063199</v>
      </c>
      <c r="V81" s="59">
        <f t="shared" si="156"/>
        <v>62333.540304536982</v>
      </c>
      <c r="W81" s="59">
        <f t="shared" si="156"/>
        <v>57478.802695463004</v>
      </c>
      <c r="X81" s="59">
        <f t="shared" si="156"/>
        <v>57164.231830578989</v>
      </c>
      <c r="Y81" s="59">
        <f t="shared" si="156"/>
        <v>66730.030342933402</v>
      </c>
      <c r="Z81" s="59">
        <f t="shared" si="156"/>
        <v>65435.834507806205</v>
      </c>
      <c r="AA81" s="59">
        <f t="shared" si="156"/>
        <v>65289.440000000002</v>
      </c>
      <c r="AB81" s="59">
        <f t="shared" si="156"/>
        <v>71650.278999999995</v>
      </c>
      <c r="AC81" s="59">
        <f t="shared" si="156"/>
        <v>71660.810000000012</v>
      </c>
      <c r="AD81" s="59">
        <f t="shared" si="156"/>
        <v>72604.546000000002</v>
      </c>
      <c r="AE81" s="59">
        <f>AE35</f>
        <v>70416.637000000017</v>
      </c>
      <c r="AF81" s="59">
        <f t="shared" ref="AF81:AG81" si="158">AF59</f>
        <v>76143.351999999999</v>
      </c>
      <c r="AG81" s="20">
        <f t="shared" si="158"/>
        <v>83590.938999999998</v>
      </c>
      <c r="AH81" s="59">
        <f t="shared" ref="AH81:AH84" si="159">X81+Y81</f>
        <v>123894.2621735124</v>
      </c>
      <c r="AI81" s="59">
        <f t="shared" ref="AI81:AI84" si="160">Z81+AA81</f>
        <v>130725.2745078062</v>
      </c>
      <c r="AJ81" s="59">
        <f t="shared" ref="AJ81:AJ84" si="161">AB81+AC81</f>
        <v>143311.08900000001</v>
      </c>
      <c r="AK81" s="59">
        <f t="shared" ref="AK81:AK84" si="162">AD81+AE81</f>
        <v>143021.18300000002</v>
      </c>
      <c r="AL81" s="59">
        <f>AF81+AG81</f>
        <v>159734.291</v>
      </c>
      <c r="AM81" s="28">
        <f t="shared" si="145"/>
        <v>0</v>
      </c>
      <c r="AN81" s="28">
        <f t="shared" si="146"/>
        <v>0</v>
      </c>
      <c r="AO81" s="28">
        <f>G81-SUM(T81:W81)</f>
        <v>0</v>
      </c>
      <c r="AP81" s="28"/>
      <c r="AQ81" s="24">
        <f t="shared" ref="AQ81:BF84" si="163">B81/B$81</f>
        <v>1</v>
      </c>
      <c r="AR81" s="24">
        <f t="shared" si="163"/>
        <v>1</v>
      </c>
      <c r="AS81" s="25">
        <f t="shared" si="163"/>
        <v>1</v>
      </c>
      <c r="AT81" s="24">
        <f t="shared" si="163"/>
        <v>1</v>
      </c>
      <c r="AU81" s="24">
        <f t="shared" si="163"/>
        <v>1</v>
      </c>
      <c r="AV81" s="24">
        <f t="shared" si="163"/>
        <v>1</v>
      </c>
      <c r="AW81" s="24">
        <f t="shared" si="163"/>
        <v>1</v>
      </c>
      <c r="AX81" s="24">
        <f t="shared" si="163"/>
        <v>1</v>
      </c>
      <c r="AY81" s="25">
        <f t="shared" si="163"/>
        <v>1</v>
      </c>
      <c r="AZ81" s="26">
        <f t="shared" si="163"/>
        <v>1</v>
      </c>
      <c r="BA81" s="24">
        <f t="shared" si="163"/>
        <v>1</v>
      </c>
      <c r="BB81" s="24">
        <f t="shared" si="163"/>
        <v>1</v>
      </c>
      <c r="BC81" s="24">
        <f t="shared" si="163"/>
        <v>1</v>
      </c>
      <c r="BD81" s="24">
        <f t="shared" si="163"/>
        <v>1</v>
      </c>
      <c r="BE81" s="24">
        <f t="shared" si="163"/>
        <v>1</v>
      </c>
      <c r="BF81" s="24">
        <f t="shared" si="163"/>
        <v>1</v>
      </c>
      <c r="BG81" s="24">
        <f t="shared" ref="BG81:BV84" si="164">R81/R$81</f>
        <v>1</v>
      </c>
      <c r="BH81" s="24">
        <f t="shared" si="164"/>
        <v>1</v>
      </c>
      <c r="BI81" s="24">
        <f t="shared" si="164"/>
        <v>1</v>
      </c>
      <c r="BJ81" s="24">
        <f t="shared" si="164"/>
        <v>1</v>
      </c>
      <c r="BK81" s="24">
        <f t="shared" si="164"/>
        <v>1</v>
      </c>
      <c r="BL81" s="24">
        <f t="shared" si="164"/>
        <v>1</v>
      </c>
      <c r="BM81" s="24">
        <f t="shared" si="164"/>
        <v>1</v>
      </c>
      <c r="BN81" s="24">
        <f t="shared" si="164"/>
        <v>1</v>
      </c>
      <c r="BO81" s="24">
        <f t="shared" si="164"/>
        <v>1</v>
      </c>
      <c r="BP81" s="24">
        <f t="shared" si="164"/>
        <v>1</v>
      </c>
      <c r="BQ81" s="24">
        <f t="shared" si="164"/>
        <v>1</v>
      </c>
      <c r="BR81" s="24">
        <f t="shared" si="164"/>
        <v>1</v>
      </c>
      <c r="BS81" s="24">
        <f t="shared" si="164"/>
        <v>1</v>
      </c>
      <c r="BT81" s="24">
        <f t="shared" si="164"/>
        <v>1</v>
      </c>
      <c r="BU81" s="24">
        <f t="shared" si="164"/>
        <v>1</v>
      </c>
      <c r="BV81" s="27">
        <f t="shared" si="164"/>
        <v>1</v>
      </c>
      <c r="BX81" s="52"/>
      <c r="BY81" s="52"/>
    </row>
    <row r="82" spans="1:77" s="22" customFormat="1" ht="15" customHeight="1">
      <c r="A82" s="29" t="str">
        <f>A76</f>
        <v>America</v>
      </c>
      <c r="B82" s="59">
        <f>'[9]By company'!$R$567</f>
        <v>19958.399999999998</v>
      </c>
      <c r="C82" s="59">
        <f>'[9]By company'!$S$567</f>
        <v>67952.664384000018</v>
      </c>
      <c r="D82" s="59">
        <f>'[9]By company'!$X$567</f>
        <v>91384.6678534081</v>
      </c>
      <c r="E82" s="59">
        <f>'[9]By company'!$AC$567</f>
        <v>92030.534314068762</v>
      </c>
      <c r="F82" s="59">
        <f>'[9]By company'!$AH$567</f>
        <v>90137.700480750078</v>
      </c>
      <c r="G82" s="59">
        <f>'[10]By company'!$AM$575</f>
        <v>86403.662947603021</v>
      </c>
      <c r="H82" s="59">
        <f>'[3]By company'!$AR$633</f>
        <v>95788.001875214395</v>
      </c>
      <c r="I82" s="59">
        <f>'[4]By company'!$AW$687</f>
        <v>107348.3000741103</v>
      </c>
      <c r="J82" s="74">
        <f>'[5]By company'!$BC$741</f>
        <v>106034.85124649169</v>
      </c>
      <c r="K82" s="75">
        <f>'[5]By company'!$BB$741</f>
        <v>112294.20468150137</v>
      </c>
      <c r="L82" s="59">
        <f>'[9]By company'!$Y$567</f>
        <v>23492.126304451493</v>
      </c>
      <c r="M82" s="59">
        <f>'[9]By company'!$Z$567</f>
        <v>23275.202971630606</v>
      </c>
      <c r="N82" s="59">
        <f>'[9]By company'!$AA$567</f>
        <v>23624.701988125795</v>
      </c>
      <c r="O82" s="59">
        <f>'[9]By company'!$AB$567</f>
        <v>21638.503049860861</v>
      </c>
      <c r="P82" s="59">
        <f>'[9]By company'!$AD$567</f>
        <v>23486.612859915083</v>
      </c>
      <c r="Q82" s="59">
        <f>'[9]By company'!$AE$567</f>
        <v>23919.571938412257</v>
      </c>
      <c r="R82" s="59">
        <f>'[9]By company'!$AF$567</f>
        <v>23077.056480176798</v>
      </c>
      <c r="S82" s="59">
        <f>'[9]By company'!$AG$567</f>
        <v>19654.45920224594</v>
      </c>
      <c r="T82" s="59">
        <f>'[3]By company'!AI633</f>
        <v>18269.636998199185</v>
      </c>
      <c r="U82" s="59">
        <f>'[3]By company'!AJ633</f>
        <v>22442.012452503743</v>
      </c>
      <c r="V82" s="59">
        <f>'[3]By company'!AK633</f>
        <v>24903.007321267371</v>
      </c>
      <c r="W82" s="59">
        <f>'[3]By company'!AL633</f>
        <v>20789.006175632723</v>
      </c>
      <c r="X82" s="59">
        <f>'[12]By company'!$AN$633</f>
        <v>20912.669848732941</v>
      </c>
      <c r="Y82" s="59">
        <f>'[13]By company'!$AO$633</f>
        <v>23442.624673028149</v>
      </c>
      <c r="Z82" s="59">
        <f>'[2]By company'!$AP$633</f>
        <v>25366.622252946567</v>
      </c>
      <c r="AA82" s="59">
        <f>'[3]By company'!$AQ$633</f>
        <v>26066.085100506731</v>
      </c>
      <c r="AB82" s="59">
        <f>'[14]By company'!$AS$633</f>
        <v>27225.583164646298</v>
      </c>
      <c r="AC82" s="59">
        <f>'[6]By company'!$AT$645</f>
        <v>27376.560728392091</v>
      </c>
      <c r="AD82" s="59">
        <f>'[7]By company'!$AU$667</f>
        <v>26977.927188903632</v>
      </c>
      <c r="AE82" s="59">
        <f t="shared" ref="AE82:AE84" si="165">I82-AB82-AC82-AD82</f>
        <v>25768.22899216829</v>
      </c>
      <c r="AF82" s="59">
        <f>'[8]By company'!$AX$708</f>
        <v>27708.419459426135</v>
      </c>
      <c r="AG82" s="20">
        <f>'[5]By company'!$AY$741</f>
        <v>31839.629041003325</v>
      </c>
      <c r="AH82" s="59">
        <f t="shared" si="159"/>
        <v>44355.29452176109</v>
      </c>
      <c r="AI82" s="59">
        <f t="shared" si="160"/>
        <v>51432.707353453297</v>
      </c>
      <c r="AJ82" s="59">
        <f t="shared" si="161"/>
        <v>54602.143893038388</v>
      </c>
      <c r="AK82" s="59">
        <f t="shared" si="162"/>
        <v>52746.156181071921</v>
      </c>
      <c r="AL82" s="59">
        <f t="shared" ref="AL82:AL84" si="166">AF82+AG82</f>
        <v>59548.048500429461</v>
      </c>
      <c r="AM82" s="28">
        <f t="shared" si="145"/>
        <v>0</v>
      </c>
      <c r="AN82" s="28">
        <f t="shared" si="146"/>
        <v>0</v>
      </c>
      <c r="AO82" s="28">
        <f>G82-SUM(T82:W82)</f>
        <v>0</v>
      </c>
      <c r="AP82" s="28"/>
      <c r="AQ82" s="24">
        <f t="shared" si="163"/>
        <v>0.20605835346589851</v>
      </c>
      <c r="AR82" s="24">
        <f t="shared" si="163"/>
        <v>0.36514844157854021</v>
      </c>
      <c r="AS82" s="25">
        <f t="shared" si="163"/>
        <v>0.43365969938624155</v>
      </c>
      <c r="AT82" s="24">
        <f t="shared" si="163"/>
        <v>0.40166879524462507</v>
      </c>
      <c r="AU82" s="24">
        <f t="shared" si="163"/>
        <v>0.36955733144645186</v>
      </c>
      <c r="AV82" s="24">
        <f t="shared" si="163"/>
        <v>0.36814835117116013</v>
      </c>
      <c r="AW82" s="24">
        <f t="shared" si="163"/>
        <v>0.37620051568475427</v>
      </c>
      <c r="AX82" s="24">
        <f t="shared" si="163"/>
        <v>0.37490814194395211</v>
      </c>
      <c r="AY82" s="25">
        <f t="shared" si="163"/>
        <v>0.38693715656106425</v>
      </c>
      <c r="AZ82" s="26">
        <f t="shared" si="163"/>
        <v>0.370907264525633</v>
      </c>
      <c r="BA82" s="24">
        <f t="shared" si="163"/>
        <v>0.423327320150854</v>
      </c>
      <c r="BB82" s="24">
        <f t="shared" si="163"/>
        <v>0.40972313856753739</v>
      </c>
      <c r="BC82" s="24">
        <f t="shared" si="163"/>
        <v>0.39919355949674107</v>
      </c>
      <c r="BD82" s="24">
        <f t="shared" si="163"/>
        <v>0.37541928421224691</v>
      </c>
      <c r="BE82" s="24">
        <f t="shared" si="163"/>
        <v>0.3809879307859233</v>
      </c>
      <c r="BF82" s="24">
        <f t="shared" si="163"/>
        <v>0.37356901888476346</v>
      </c>
      <c r="BG82" s="24">
        <f t="shared" si="164"/>
        <v>0.36281134540460114</v>
      </c>
      <c r="BH82" s="24">
        <f t="shared" si="164"/>
        <v>0.35981008539874759</v>
      </c>
      <c r="BI82" s="24">
        <f t="shared" si="164"/>
        <v>0.34046799835538116</v>
      </c>
      <c r="BJ82" s="24">
        <f t="shared" si="164"/>
        <v>0.36654837149931241</v>
      </c>
      <c r="BK82" s="24">
        <f t="shared" si="164"/>
        <v>0.39951215989980904</v>
      </c>
      <c r="BL82" s="24">
        <f t="shared" si="164"/>
        <v>0.36168126684506718</v>
      </c>
      <c r="BM82" s="24">
        <f t="shared" si="164"/>
        <v>0.36583487924254904</v>
      </c>
      <c r="BN82" s="24">
        <f t="shared" si="164"/>
        <v>0.35130547000434093</v>
      </c>
      <c r="BO82" s="24">
        <f t="shared" si="164"/>
        <v>0.38765643387524068</v>
      </c>
      <c r="BP82" s="24">
        <f t="shared" si="164"/>
        <v>0.39923891368200937</v>
      </c>
      <c r="BQ82" s="24">
        <f t="shared" si="164"/>
        <v>0.37997874599548037</v>
      </c>
      <c r="BR82" s="24">
        <f t="shared" si="164"/>
        <v>0.38202974161737896</v>
      </c>
      <c r="BS82" s="24">
        <f t="shared" si="164"/>
        <v>0.37157352638640051</v>
      </c>
      <c r="BT82" s="24">
        <f t="shared" si="164"/>
        <v>0.3659395008053038</v>
      </c>
      <c r="BU82" s="24">
        <f t="shared" si="164"/>
        <v>0.36389807818581638</v>
      </c>
      <c r="BV82" s="27">
        <f t="shared" si="164"/>
        <v>0.3808980904138824</v>
      </c>
      <c r="BX82" s="52"/>
      <c r="BY82" s="52"/>
    </row>
    <row r="83" spans="1:77" s="22" customFormat="1" ht="15" customHeight="1">
      <c r="A83" s="29" t="str">
        <f>A77</f>
        <v>Europe, Middle East &amp; Africa (EMEA)</v>
      </c>
      <c r="B83" s="59">
        <f>'[9]By company'!$R$566</f>
        <v>27874.147999999997</v>
      </c>
      <c r="C83" s="59">
        <f>'[9]By company'!$S$566</f>
        <v>41289.840499999998</v>
      </c>
      <c r="D83" s="59">
        <f>'[9]By company'!$X$566</f>
        <v>49188.899443020535</v>
      </c>
      <c r="E83" s="59">
        <f>'[9]By company'!$AC$566</f>
        <v>58008.89849364281</v>
      </c>
      <c r="F83" s="59">
        <f>'[9]By company'!$AH$566</f>
        <v>71786.512166921239</v>
      </c>
      <c r="G83" s="59">
        <f>'[10]By company'!$AM$574</f>
        <v>71062.384095717498</v>
      </c>
      <c r="H83" s="59">
        <f>'[3]By company'!$AR$632</f>
        <v>81171.471369698833</v>
      </c>
      <c r="I83" s="59">
        <f>'[4]By company'!$AW$686</f>
        <v>96380.607501199309</v>
      </c>
      <c r="J83" s="74">
        <f>'[5]By company'!$BC$740</f>
        <v>88793.268342771189</v>
      </c>
      <c r="K83" s="75">
        <f>'[5]By company'!$BB$740</f>
        <v>103705.69355005035</v>
      </c>
      <c r="L83" s="59">
        <f>'[9]By company'!$Y$566</f>
        <v>13572.742230581503</v>
      </c>
      <c r="M83" s="59">
        <f>'[9]By company'!$Z$566</f>
        <v>14498.942687405701</v>
      </c>
      <c r="N83" s="59">
        <f>'[9]By company'!$AA$566</f>
        <v>14839.976320164469</v>
      </c>
      <c r="O83" s="59">
        <f>'[9]By company'!$AB$566</f>
        <v>15097.237255491136</v>
      </c>
      <c r="P83" s="59">
        <f>'[9]By company'!$AD$566</f>
        <v>17409.184603748043</v>
      </c>
      <c r="Q83" s="59">
        <f>'[9]By company'!$AE$566</f>
        <v>19088.370058331086</v>
      </c>
      <c r="R83" s="59">
        <f>'[9]By company'!$AF$566</f>
        <v>18904.839564688606</v>
      </c>
      <c r="S83" s="59">
        <f>'[9]By company'!$AG$566</f>
        <v>16384.117940153505</v>
      </c>
      <c r="T83" s="59">
        <f>'[3]By company'!AI632</f>
        <v>17485.693745550914</v>
      </c>
      <c r="U83" s="59">
        <f>'[3]By company'!AJ632</f>
        <v>18312.057594817725</v>
      </c>
      <c r="V83" s="59">
        <f>'[3]By company'!AK632</f>
        <v>18013.053978533211</v>
      </c>
      <c r="W83" s="59">
        <f>'[3]By company'!AL632</f>
        <v>17251.578776815641</v>
      </c>
      <c r="X83" s="59">
        <f>'[12]By company'!$AN$632</f>
        <v>17225.961758595484</v>
      </c>
      <c r="Y83" s="59">
        <f>'[13]By company'!$AO$632</f>
        <v>22710.060612682733</v>
      </c>
      <c r="Z83" s="59">
        <f>'[2]By company'!$AP$632</f>
        <v>20837.328386508751</v>
      </c>
      <c r="AA83" s="59">
        <f>'[3]By company'!$AQ$632</f>
        <v>20398.120611911865</v>
      </c>
      <c r="AB83" s="59">
        <f>'[14]By company'!$AS$632</f>
        <v>23084.653877659232</v>
      </c>
      <c r="AC83" s="59">
        <f>'[6]By company'!$AT$644</f>
        <v>24473.165466691342</v>
      </c>
      <c r="AD83" s="59">
        <f>'[7]By company'!$AU$666</f>
        <v>25210.564013751053</v>
      </c>
      <c r="AE83" s="59">
        <f t="shared" si="165"/>
        <v>23612.224143097683</v>
      </c>
      <c r="AF83" s="59">
        <f>'[8]By company'!$AX$707</f>
        <v>26691.048590266051</v>
      </c>
      <c r="AG83" s="20">
        <f>'[5]By company'!$AY$740</f>
        <v>28191.856802935552</v>
      </c>
      <c r="AH83" s="59">
        <f t="shared" si="159"/>
        <v>39936.022371278217</v>
      </c>
      <c r="AI83" s="59">
        <f t="shared" si="160"/>
        <v>41235.448998420616</v>
      </c>
      <c r="AJ83" s="59">
        <f t="shared" si="161"/>
        <v>47557.819344350573</v>
      </c>
      <c r="AK83" s="59">
        <f t="shared" si="162"/>
        <v>48822.788156848736</v>
      </c>
      <c r="AL83" s="59">
        <f t="shared" si="166"/>
        <v>54882.905393201603</v>
      </c>
      <c r="AM83" s="28">
        <f t="shared" si="145"/>
        <v>0</v>
      </c>
      <c r="AN83" s="28">
        <f t="shared" si="146"/>
        <v>0</v>
      </c>
      <c r="AO83" s="28">
        <f>G83-SUM(T83:W83)</f>
        <v>0</v>
      </c>
      <c r="AP83" s="28"/>
      <c r="AQ83" s="24">
        <f t="shared" si="163"/>
        <v>0.28778364203266638</v>
      </c>
      <c r="AR83" s="24">
        <f t="shared" si="163"/>
        <v>0.22187387423695296</v>
      </c>
      <c r="AS83" s="25">
        <f t="shared" si="163"/>
        <v>0.23342256252239385</v>
      </c>
      <c r="AT83" s="24">
        <f t="shared" si="163"/>
        <v>0.25318080075350941</v>
      </c>
      <c r="AU83" s="24">
        <f t="shared" si="163"/>
        <v>0.29431893346248916</v>
      </c>
      <c r="AV83" s="24">
        <f t="shared" si="163"/>
        <v>0.30278229698427189</v>
      </c>
      <c r="AW83" s="24">
        <f t="shared" si="163"/>
        <v>0.31879513916525798</v>
      </c>
      <c r="AX83" s="24">
        <f t="shared" si="163"/>
        <v>0.3366040678125144</v>
      </c>
      <c r="AY83" s="25">
        <f t="shared" si="163"/>
        <v>0.32402002144037723</v>
      </c>
      <c r="AZ83" s="26">
        <f t="shared" si="163"/>
        <v>0.34253945000528835</v>
      </c>
      <c r="BA83" s="24">
        <f t="shared" si="163"/>
        <v>0.24458035518401094</v>
      </c>
      <c r="BB83" s="24">
        <f t="shared" si="163"/>
        <v>0.25523095592487233</v>
      </c>
      <c r="BC83" s="24">
        <f t="shared" si="163"/>
        <v>0.25075545812477656</v>
      </c>
      <c r="BD83" s="24">
        <f t="shared" si="163"/>
        <v>0.26193096587961034</v>
      </c>
      <c r="BE83" s="24">
        <f t="shared" si="163"/>
        <v>0.28240296965818429</v>
      </c>
      <c r="BF83" s="24">
        <f t="shared" si="163"/>
        <v>0.29811669260471602</v>
      </c>
      <c r="BG83" s="24">
        <f t="shared" si="164"/>
        <v>0.29721686052181728</v>
      </c>
      <c r="BH83" s="24">
        <f t="shared" si="164"/>
        <v>0.29994062998976517</v>
      </c>
      <c r="BI83" s="24">
        <f t="shared" si="164"/>
        <v>0.32585864459100849</v>
      </c>
      <c r="BJ83" s="24">
        <f t="shared" si="164"/>
        <v>0.29909327001702113</v>
      </c>
      <c r="BK83" s="24">
        <f t="shared" si="164"/>
        <v>0.28897851606901465</v>
      </c>
      <c r="BL83" s="24">
        <f t="shared" si="164"/>
        <v>0.30013810253179413</v>
      </c>
      <c r="BM83" s="24">
        <f t="shared" si="164"/>
        <v>0.30134161182553953</v>
      </c>
      <c r="BN83" s="24">
        <f t="shared" si="164"/>
        <v>0.34032744322118669</v>
      </c>
      <c r="BO83" s="24">
        <f t="shared" si="164"/>
        <v>0.31843910211037274</v>
      </c>
      <c r="BP83" s="24">
        <f t="shared" si="164"/>
        <v>0.31242603109954481</v>
      </c>
      <c r="BQ83" s="24">
        <f t="shared" si="164"/>
        <v>0.32218512195408527</v>
      </c>
      <c r="BR83" s="24">
        <f t="shared" si="164"/>
        <v>0.34151393860453627</v>
      </c>
      <c r="BS83" s="24">
        <f t="shared" si="164"/>
        <v>0.34723120524369167</v>
      </c>
      <c r="BT83" s="24">
        <f t="shared" si="164"/>
        <v>0.33532166756412518</v>
      </c>
      <c r="BU83" s="24">
        <f t="shared" si="164"/>
        <v>0.35053682152403864</v>
      </c>
      <c r="BV83" s="27">
        <f t="shared" si="164"/>
        <v>0.33725972145061744</v>
      </c>
      <c r="BX83" s="52"/>
      <c r="BY83" s="52"/>
    </row>
    <row r="84" spans="1:77" s="77" customFormat="1" ht="15" customHeight="1">
      <c r="A84" s="29" t="str">
        <f>A78</f>
        <v>Asia</v>
      </c>
      <c r="B84" s="60">
        <f>'[9]By company'!$R$565</f>
        <v>49025.419360000029</v>
      </c>
      <c r="C84" s="60">
        <f>'[9]By company'!$S$565</f>
        <v>76853.607339000053</v>
      </c>
      <c r="D84" s="60">
        <f>'[9]By company'!$X$565</f>
        <v>70155.418016079871</v>
      </c>
      <c r="E84" s="60">
        <f>'[9]By company'!$AC$565</f>
        <v>79081.015498056644</v>
      </c>
      <c r="F84" s="60">
        <f>'[9]By company'!$AH$565</f>
        <v>81982.799652081536</v>
      </c>
      <c r="G84" s="60">
        <f>'[10]By company'!$AM$573</f>
        <v>77231.943380552373</v>
      </c>
      <c r="H84" s="60">
        <f>'[3]By company'!$AR$631</f>
        <v>77660.065140999053</v>
      </c>
      <c r="I84" s="60">
        <f>'[4]By company'!$AW$685</f>
        <v>82603.364858239001</v>
      </c>
      <c r="J84" s="61">
        <f>'[5]By company'!$BC$739</f>
        <v>79208.245838072544</v>
      </c>
      <c r="K84" s="62">
        <f>'[5]By company'!$BB$739</f>
        <v>86755.576423982886</v>
      </c>
      <c r="L84" s="59">
        <f>'[9]By company'!$Y$565</f>
        <v>18429.116704965683</v>
      </c>
      <c r="M84" s="59">
        <f>'[9]By company'!$Z$565</f>
        <v>19033.017423167392</v>
      </c>
      <c r="N84" s="59">
        <f>'[9]By company'!$AA$565</f>
        <v>20716.391252389567</v>
      </c>
      <c r="O84" s="59">
        <f>'[9]By company'!$AB$565</f>
        <v>20902.490117534002</v>
      </c>
      <c r="P84" s="59">
        <f>'[9]By company'!$AD$565</f>
        <v>20750.802208250836</v>
      </c>
      <c r="Q84" s="59">
        <f>'[9]By company'!$AE$565</f>
        <v>21021.774777269831</v>
      </c>
      <c r="R84" s="59">
        <f>'[9]By company'!$AF$565</f>
        <v>21623.886613420869</v>
      </c>
      <c r="S84" s="59">
        <f>'[9]By company'!$AG$565</f>
        <v>18586.336053139992</v>
      </c>
      <c r="T84" s="59">
        <f>'[3]By company'!AI631</f>
        <v>17905.000511328242</v>
      </c>
      <c r="U84" s="59">
        <f>'[3]By company'!AJ631</f>
        <v>20471.204532440559</v>
      </c>
      <c r="V84" s="59">
        <f>'[3]By company'!AK631</f>
        <v>19417.441818524578</v>
      </c>
      <c r="W84" s="59">
        <f>'[3]By company'!AL631</f>
        <v>19438.296518258994</v>
      </c>
      <c r="X84" s="59">
        <f>'[12]By company'!$AN$631</f>
        <v>19025.600223250574</v>
      </c>
      <c r="Y84" s="59">
        <f>'[13]By company'!$AO$631</f>
        <v>20577.345057222516</v>
      </c>
      <c r="Z84" s="59">
        <f>'[2]By company'!$AP$631</f>
        <v>19231.883868350877</v>
      </c>
      <c r="AA84" s="59">
        <f>'[3]By company'!$AQ$631</f>
        <v>18825.235992175087</v>
      </c>
      <c r="AB84" s="59">
        <f>'[14]By company'!$AS$631</f>
        <v>21340.041726766511</v>
      </c>
      <c r="AC84" s="59">
        <f>'[6]By company'!$AT$643</f>
        <v>19811.08425078007</v>
      </c>
      <c r="AD84" s="59">
        <f>'[7]By company'!$AU$665</f>
        <v>20416.055424021775</v>
      </c>
      <c r="AE84" s="59">
        <f t="shared" si="165"/>
        <v>21036.183456670646</v>
      </c>
      <c r="AF84" s="59">
        <f>'[8]By company'!$AX$706</f>
        <v>21743.88376653985</v>
      </c>
      <c r="AG84" s="20">
        <f>'[5]By company'!$AY$739</f>
        <v>23559.453776750615</v>
      </c>
      <c r="AH84" s="59">
        <f t="shared" si="159"/>
        <v>39602.94528047309</v>
      </c>
      <c r="AI84" s="59">
        <f t="shared" si="160"/>
        <v>38057.119860525963</v>
      </c>
      <c r="AJ84" s="59">
        <f t="shared" si="161"/>
        <v>41151.125977546581</v>
      </c>
      <c r="AK84" s="59">
        <f t="shared" si="162"/>
        <v>41452.238880692421</v>
      </c>
      <c r="AL84" s="59">
        <f t="shared" si="166"/>
        <v>45303.337543290465</v>
      </c>
      <c r="AM84" s="77">
        <f t="shared" si="145"/>
        <v>0</v>
      </c>
      <c r="AN84" s="77">
        <f t="shared" si="146"/>
        <v>0</v>
      </c>
      <c r="AO84" s="28">
        <f>G84-SUM(T84:W84)</f>
        <v>0</v>
      </c>
      <c r="AP84" s="28"/>
      <c r="AQ84" s="24">
        <f t="shared" si="163"/>
        <v>0.50615766751326718</v>
      </c>
      <c r="AR84" s="24">
        <f t="shared" si="163"/>
        <v>0.41297828722272406</v>
      </c>
      <c r="AS84" s="25">
        <f t="shared" si="163"/>
        <v>0.3329177443197841</v>
      </c>
      <c r="AT84" s="24">
        <f t="shared" si="163"/>
        <v>0.34515040533639602</v>
      </c>
      <c r="AU84" s="24">
        <f t="shared" si="163"/>
        <v>0.33612289311066568</v>
      </c>
      <c r="AV84" s="24">
        <f t="shared" si="163"/>
        <v>0.32906952834322545</v>
      </c>
      <c r="AW84" s="24">
        <f t="shared" si="163"/>
        <v>0.30500434273820226</v>
      </c>
      <c r="AX84" s="24">
        <f t="shared" si="163"/>
        <v>0.28848779175767864</v>
      </c>
      <c r="AY84" s="25">
        <f t="shared" si="163"/>
        <v>0.28904282941395265</v>
      </c>
      <c r="AZ84" s="26">
        <f t="shared" si="163"/>
        <v>0.28655328763430682</v>
      </c>
      <c r="BA84" s="24">
        <f t="shared" si="163"/>
        <v>0.33209205869041125</v>
      </c>
      <c r="BB84" s="24">
        <f t="shared" si="163"/>
        <v>0.33504617100593381</v>
      </c>
      <c r="BC84" s="24">
        <f t="shared" si="163"/>
        <v>0.35005097495515997</v>
      </c>
      <c r="BD84" s="24">
        <f t="shared" si="163"/>
        <v>0.36264975724504372</v>
      </c>
      <c r="BE84" s="24">
        <f t="shared" si="163"/>
        <v>0.33660899690488777</v>
      </c>
      <c r="BF84" s="24">
        <f t="shared" si="163"/>
        <v>0.32831205336705671</v>
      </c>
      <c r="BG84" s="24">
        <f t="shared" si="164"/>
        <v>0.33996499518172801</v>
      </c>
      <c r="BH84" s="24">
        <f t="shared" si="164"/>
        <v>0.34025617768032645</v>
      </c>
      <c r="BI84" s="24">
        <f t="shared" si="164"/>
        <v>0.33367273171573614</v>
      </c>
      <c r="BJ84" s="24">
        <f t="shared" si="164"/>
        <v>0.33435890385838735</v>
      </c>
      <c r="BK84" s="24">
        <f t="shared" si="164"/>
        <v>0.31150872746291403</v>
      </c>
      <c r="BL84" s="24">
        <f t="shared" si="164"/>
        <v>0.33818200113262492</v>
      </c>
      <c r="BM84" s="24">
        <f t="shared" si="164"/>
        <v>0.33282350893191165</v>
      </c>
      <c r="BN84" s="24">
        <f t="shared" si="164"/>
        <v>0.30836708677447233</v>
      </c>
      <c r="BO84" s="24">
        <f t="shared" si="164"/>
        <v>0.29390446401438647</v>
      </c>
      <c r="BP84" s="24">
        <f t="shared" si="164"/>
        <v>0.28833508132670593</v>
      </c>
      <c r="BQ84" s="24">
        <f t="shared" si="164"/>
        <v>0.29783612882744687</v>
      </c>
      <c r="BR84" s="24">
        <f t="shared" si="164"/>
        <v>0.2764563259999443</v>
      </c>
      <c r="BS84" s="24">
        <f t="shared" si="164"/>
        <v>0.2811952770012745</v>
      </c>
      <c r="BT84" s="24">
        <f t="shared" si="164"/>
        <v>0.29873882583558542</v>
      </c>
      <c r="BU84" s="24">
        <f t="shared" si="164"/>
        <v>0.28556509787669776</v>
      </c>
      <c r="BV84" s="27">
        <f t="shared" si="164"/>
        <v>0.28184219556082046</v>
      </c>
      <c r="BX84" s="52"/>
      <c r="BY84" s="52"/>
    </row>
    <row r="85" spans="1:77" s="109" customFormat="1" ht="15" customHeight="1">
      <c r="A85" s="29" t="s">
        <v>39</v>
      </c>
      <c r="B85" s="66">
        <f>B81-SUM(B82:B84)</f>
        <v>3.2639999975799583E-2</v>
      </c>
      <c r="C85" s="66">
        <f>C81-SUM(C82:C84)</f>
        <v>-0.11222300009103492</v>
      </c>
      <c r="D85" s="103">
        <f>D81-SUM(D82:D84)</f>
        <v>-1.3125085097271949E-3</v>
      </c>
      <c r="E85" s="103">
        <f t="shared" ref="E85:G85" si="167">E81-SUM(E82:E84)</f>
        <v>-3.0576818971894681E-4</v>
      </c>
      <c r="F85" s="103">
        <f t="shared" si="167"/>
        <v>0.20536509505473077</v>
      </c>
      <c r="G85" s="103">
        <f t="shared" si="167"/>
        <v>-4.1423872899031267E-2</v>
      </c>
      <c r="H85" s="103">
        <f>H81-SUM(H82:H84)</f>
        <v>6.1408773763105273E-4</v>
      </c>
      <c r="I85" s="103">
        <f>I81-SUM(I82:I84)</f>
        <v>-4.3354864465072751E-4</v>
      </c>
      <c r="J85" s="85">
        <f t="shared" ref="J85:AG85" si="168">J81-SUM(J82:J84)</f>
        <v>-2.0320876501500607E-3</v>
      </c>
      <c r="K85" s="86">
        <f t="shared" si="168"/>
        <v>-6.5553467720746994E-4</v>
      </c>
      <c r="L85" s="103">
        <f t="shared" si="168"/>
        <v>1.4760001315153204E-2</v>
      </c>
      <c r="M85" s="103">
        <f t="shared" si="168"/>
        <v>-1.5082203695783392E-2</v>
      </c>
      <c r="N85" s="103">
        <f t="shared" si="168"/>
        <v>4.3932016706094146E-4</v>
      </c>
      <c r="O85" s="103">
        <f t="shared" si="168"/>
        <v>-4.2288599070161581E-4</v>
      </c>
      <c r="P85" s="103">
        <f t="shared" si="168"/>
        <v>6.3280860340455547E-3</v>
      </c>
      <c r="Q85" s="103">
        <f t="shared" si="168"/>
        <v>0.14311592282319907</v>
      </c>
      <c r="R85" s="103">
        <f t="shared" si="168"/>
        <v>0.4324517777422443</v>
      </c>
      <c r="S85" s="103">
        <f t="shared" si="168"/>
        <v>-0.37653069154475816</v>
      </c>
      <c r="T85" s="103">
        <f t="shared" si="168"/>
        <v>3.3555858455656562E-2</v>
      </c>
      <c r="U85" s="103">
        <f>U81-SUM(U82:U84)</f>
        <v>-3.3390698830771726E-2</v>
      </c>
      <c r="V85" s="103">
        <f>V81-SUM(V82:V84)</f>
        <v>3.7186211826337967E-2</v>
      </c>
      <c r="W85" s="103">
        <f t="shared" si="168"/>
        <v>-7.8775244357530028E-2</v>
      </c>
      <c r="X85" s="103">
        <f t="shared" si="168"/>
        <v>0</v>
      </c>
      <c r="Y85" s="103">
        <f t="shared" si="168"/>
        <v>0</v>
      </c>
      <c r="Z85" s="103">
        <f t="shared" si="168"/>
        <v>0</v>
      </c>
      <c r="AA85" s="103">
        <f t="shared" si="168"/>
        <v>-1.7045936838258058E-3</v>
      </c>
      <c r="AB85" s="103">
        <f t="shared" si="168"/>
        <v>2.3092796618584543E-4</v>
      </c>
      <c r="AC85" s="103">
        <f t="shared" si="168"/>
        <v>-4.4586349395103753E-4</v>
      </c>
      <c r="AD85" s="103">
        <f t="shared" si="168"/>
        <v>-6.2667645397596061E-4</v>
      </c>
      <c r="AE85" s="103">
        <f t="shared" si="168"/>
        <v>4.0806340985000134E-4</v>
      </c>
      <c r="AF85" s="103">
        <f t="shared" si="168"/>
        <v>1.8376795924268663E-4</v>
      </c>
      <c r="AG85" s="90">
        <f t="shared" si="168"/>
        <v>-6.2068949046079069E-4</v>
      </c>
      <c r="AH85" s="103"/>
      <c r="AI85" s="103"/>
      <c r="AJ85" s="103"/>
      <c r="AK85" s="103"/>
      <c r="AL85" s="103"/>
      <c r="AM85" s="108">
        <f t="shared" si="145"/>
        <v>1.4551915228366852E-11</v>
      </c>
      <c r="AN85" s="108">
        <f t="shared" si="146"/>
        <v>0</v>
      </c>
      <c r="AO85" s="108">
        <f>G85-SUM(T85:W85)</f>
        <v>7.2759576141834259E-12</v>
      </c>
      <c r="AP85" s="108"/>
      <c r="AQ85" s="103">
        <f t="shared" ref="AQ85:BV85" si="169">AQ81-SUM(AQ82:AQ84)</f>
        <v>3.3698816792604447E-7</v>
      </c>
      <c r="AR85" s="103">
        <f t="shared" si="169"/>
        <v>-6.0303821713958428E-7</v>
      </c>
      <c r="AS85" s="85">
        <f t="shared" si="169"/>
        <v>-6.2284195578854451E-9</v>
      </c>
      <c r="AT85" s="103">
        <f t="shared" si="169"/>
        <v>-1.3345304861189788E-9</v>
      </c>
      <c r="AU85" s="103">
        <f t="shared" si="169"/>
        <v>8.4198039329574925E-7</v>
      </c>
      <c r="AV85" s="103">
        <f t="shared" si="169"/>
        <v>-1.7649865746705018E-7</v>
      </c>
      <c r="AW85" s="103">
        <f t="shared" si="169"/>
        <v>2.4117854380278914E-9</v>
      </c>
      <c r="AX85" s="103">
        <f t="shared" si="169"/>
        <v>-1.5141452536227007E-9</v>
      </c>
      <c r="AY85" s="85">
        <f t="shared" si="169"/>
        <v>-7.4153940765597781E-9</v>
      </c>
      <c r="AZ85" s="131">
        <f t="shared" si="169"/>
        <v>-2.1652282189421612E-9</v>
      </c>
      <c r="BA85" s="103">
        <f t="shared" si="169"/>
        <v>2.6597472380096576E-7</v>
      </c>
      <c r="BB85" s="103">
        <f t="shared" si="169"/>
        <v>-2.6549834353239987E-7</v>
      </c>
      <c r="BC85" s="103">
        <f t="shared" si="169"/>
        <v>7.4233224012232313E-9</v>
      </c>
      <c r="BD85" s="103">
        <f t="shared" si="169"/>
        <v>-7.3369010866741746E-9</v>
      </c>
      <c r="BE85" s="103">
        <f t="shared" si="169"/>
        <v>1.0265100458539678E-7</v>
      </c>
      <c r="BF85" s="103">
        <f t="shared" si="169"/>
        <v>2.2351434638689938E-6</v>
      </c>
      <c r="BG85" s="103">
        <f t="shared" si="169"/>
        <v>6.798891853510014E-6</v>
      </c>
      <c r="BH85" s="103">
        <f t="shared" si="169"/>
        <v>-6.8930688392754291E-6</v>
      </c>
      <c r="BI85" s="103">
        <f t="shared" si="169"/>
        <v>6.253378741494231E-7</v>
      </c>
      <c r="BJ85" s="103">
        <f t="shared" si="169"/>
        <v>-5.4537472093940664E-7</v>
      </c>
      <c r="BK85" s="103">
        <f t="shared" si="169"/>
        <v>5.9656826234544269E-7</v>
      </c>
      <c r="BL85" s="103">
        <f t="shared" si="169"/>
        <v>-1.3705094861204969E-6</v>
      </c>
      <c r="BM85" s="103">
        <f t="shared" si="169"/>
        <v>0</v>
      </c>
      <c r="BN85" s="103">
        <f t="shared" si="169"/>
        <v>0</v>
      </c>
      <c r="BO85" s="103">
        <f t="shared" si="169"/>
        <v>0</v>
      </c>
      <c r="BP85" s="103">
        <f t="shared" si="169"/>
        <v>-2.6108259998380845E-8</v>
      </c>
      <c r="BQ85" s="103">
        <f t="shared" si="169"/>
        <v>3.2229874324940511E-9</v>
      </c>
      <c r="BR85" s="103">
        <f t="shared" si="169"/>
        <v>-6.22185947207754E-9</v>
      </c>
      <c r="BS85" s="103">
        <f t="shared" si="169"/>
        <v>-8.6313667324589005E-9</v>
      </c>
      <c r="BT85" s="103">
        <f t="shared" si="169"/>
        <v>5.79498560249192E-9</v>
      </c>
      <c r="BU85" s="103">
        <f t="shared" si="169"/>
        <v>2.4134472198511503E-9</v>
      </c>
      <c r="BV85" s="90">
        <f t="shared" si="169"/>
        <v>-7.4253203585783467E-9</v>
      </c>
      <c r="BX85" s="52"/>
      <c r="BY85" s="52"/>
    </row>
    <row r="86" spans="1:77" s="91" customFormat="1" ht="25.5">
      <c r="A86" s="15" t="s">
        <v>49</v>
      </c>
      <c r="B86" s="16"/>
      <c r="C86" s="16"/>
      <c r="D86" s="16"/>
      <c r="E86" s="16"/>
      <c r="F86" s="16"/>
      <c r="G86" s="16"/>
      <c r="H86" s="16"/>
      <c r="I86" s="16"/>
      <c r="J86" s="21"/>
      <c r="K86" s="75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20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21"/>
      <c r="AT86" s="16"/>
      <c r="AU86" s="16"/>
      <c r="AV86" s="16"/>
      <c r="AW86" s="16"/>
      <c r="AX86" s="16"/>
      <c r="AY86" s="21"/>
      <c r="AZ86" s="2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20"/>
      <c r="BX86" s="52"/>
      <c r="BY86" s="52"/>
    </row>
    <row r="87" spans="1:77" ht="15" customHeight="1">
      <c r="A87" s="23" t="s">
        <v>37</v>
      </c>
      <c r="B87" s="59">
        <f>B59</f>
        <v>96858</v>
      </c>
      <c r="C87" s="59">
        <f t="shared" ref="C87:AD87" si="170">C59</f>
        <v>186096</v>
      </c>
      <c r="D87" s="59">
        <f t="shared" si="170"/>
        <v>210728.984</v>
      </c>
      <c r="E87" s="59">
        <f t="shared" si="170"/>
        <v>229120.448</v>
      </c>
      <c r="F87" s="59">
        <f t="shared" si="170"/>
        <v>243907.21766484791</v>
      </c>
      <c r="G87" s="59">
        <f t="shared" si="170"/>
        <v>234697.94899999999</v>
      </c>
      <c r="H87" s="59">
        <f t="shared" si="170"/>
        <v>254619.53899999999</v>
      </c>
      <c r="I87" s="59">
        <f>I35</f>
        <v>286332.272</v>
      </c>
      <c r="J87" s="74">
        <f t="shared" ref="J87:K87" si="171">J35</f>
        <v>274036.36339524778</v>
      </c>
      <c r="K87" s="75">
        <f t="shared" si="171"/>
        <v>302755.47399999993</v>
      </c>
      <c r="L87" s="59">
        <f t="shared" si="170"/>
        <v>55494</v>
      </c>
      <c r="M87" s="59">
        <f t="shared" si="170"/>
        <v>56807.148000000001</v>
      </c>
      <c r="N87" s="59">
        <f t="shared" si="170"/>
        <v>59181.069999999992</v>
      </c>
      <c r="O87" s="59">
        <f t="shared" si="170"/>
        <v>57638.23000000001</v>
      </c>
      <c r="P87" s="59">
        <f t="shared" si="170"/>
        <v>61646.606</v>
      </c>
      <c r="Q87" s="59">
        <f t="shared" si="170"/>
        <v>64029.859889935993</v>
      </c>
      <c r="R87" s="59">
        <f t="shared" si="170"/>
        <v>63606.215110064019</v>
      </c>
      <c r="S87" s="59">
        <f t="shared" si="170"/>
        <v>54624.536664847896</v>
      </c>
      <c r="T87" s="59">
        <f t="shared" si="170"/>
        <v>53660.3648109368</v>
      </c>
      <c r="U87" s="59">
        <f t="shared" si="170"/>
        <v>61225.241189063199</v>
      </c>
      <c r="V87" s="59">
        <f t="shared" si="170"/>
        <v>62333.540304536982</v>
      </c>
      <c r="W87" s="59">
        <f t="shared" si="170"/>
        <v>57478.802695463004</v>
      </c>
      <c r="X87" s="59">
        <f t="shared" si="170"/>
        <v>57164.231830578989</v>
      </c>
      <c r="Y87" s="59">
        <f t="shared" si="170"/>
        <v>66730.030342933402</v>
      </c>
      <c r="Z87" s="59">
        <f t="shared" si="170"/>
        <v>65435.834507806205</v>
      </c>
      <c r="AA87" s="59">
        <f t="shared" si="170"/>
        <v>65289.440000000002</v>
      </c>
      <c r="AB87" s="59">
        <f t="shared" si="170"/>
        <v>71650.278999999995</v>
      </c>
      <c r="AC87" s="59">
        <f t="shared" si="170"/>
        <v>71660.810000000012</v>
      </c>
      <c r="AD87" s="59">
        <f t="shared" si="170"/>
        <v>72604.546000000002</v>
      </c>
      <c r="AE87" s="59">
        <f>AE35</f>
        <v>70416.637000000017</v>
      </c>
      <c r="AF87" s="59">
        <f t="shared" ref="AF87:AG87" si="172">AF59</f>
        <v>76143.351999999999</v>
      </c>
      <c r="AG87" s="20">
        <f t="shared" si="172"/>
        <v>83590.938999999998</v>
      </c>
      <c r="AH87" s="59">
        <f t="shared" ref="AH87:AL87" si="173">AH35</f>
        <v>123894.2621735124</v>
      </c>
      <c r="AI87" s="59">
        <f t="shared" si="173"/>
        <v>130725.2745078062</v>
      </c>
      <c r="AJ87" s="59">
        <f t="shared" si="173"/>
        <v>143311.08900000001</v>
      </c>
      <c r="AK87" s="59">
        <f t="shared" si="173"/>
        <v>143021.18300000002</v>
      </c>
      <c r="AL87" s="59">
        <f t="shared" si="173"/>
        <v>159734.291</v>
      </c>
      <c r="AM87" s="28">
        <f t="shared" ref="AM87:AM93" si="174">E87-SUM(L87:O87)</f>
        <v>0</v>
      </c>
      <c r="AN87" s="28">
        <f t="shared" ref="AN87:AN93" si="175">F87-SUM(P87:S87)</f>
        <v>0</v>
      </c>
      <c r="AO87" s="28">
        <f t="shared" ref="AO87:AO93" si="176">G87-SUM(T87:W87)</f>
        <v>0</v>
      </c>
      <c r="AQ87" s="24">
        <f t="shared" ref="AQ87:BV87" si="177">B87/B$81</f>
        <v>1</v>
      </c>
      <c r="AR87" s="24">
        <f t="shared" si="177"/>
        <v>1</v>
      </c>
      <c r="AS87" s="25">
        <f t="shared" si="177"/>
        <v>1</v>
      </c>
      <c r="AT87" s="24">
        <f t="shared" si="177"/>
        <v>1</v>
      </c>
      <c r="AU87" s="24">
        <f t="shared" si="177"/>
        <v>1</v>
      </c>
      <c r="AV87" s="24">
        <f t="shared" si="177"/>
        <v>1</v>
      </c>
      <c r="AW87" s="24">
        <f t="shared" si="177"/>
        <v>1</v>
      </c>
      <c r="AX87" s="24">
        <f t="shared" si="177"/>
        <v>1</v>
      </c>
      <c r="AY87" s="25">
        <f t="shared" si="177"/>
        <v>1</v>
      </c>
      <c r="AZ87" s="26">
        <f t="shared" si="177"/>
        <v>1</v>
      </c>
      <c r="BA87" s="24">
        <f t="shared" si="177"/>
        <v>1</v>
      </c>
      <c r="BB87" s="24">
        <f t="shared" si="177"/>
        <v>1</v>
      </c>
      <c r="BC87" s="24">
        <f t="shared" si="177"/>
        <v>1</v>
      </c>
      <c r="BD87" s="24">
        <f t="shared" si="177"/>
        <v>1</v>
      </c>
      <c r="BE87" s="24">
        <f t="shared" si="177"/>
        <v>1</v>
      </c>
      <c r="BF87" s="24">
        <f t="shared" si="177"/>
        <v>1</v>
      </c>
      <c r="BG87" s="24">
        <f t="shared" si="177"/>
        <v>1</v>
      </c>
      <c r="BH87" s="24">
        <f t="shared" si="177"/>
        <v>1</v>
      </c>
      <c r="BI87" s="24">
        <f t="shared" si="177"/>
        <v>1</v>
      </c>
      <c r="BJ87" s="24">
        <f t="shared" si="177"/>
        <v>1</v>
      </c>
      <c r="BK87" s="24">
        <f t="shared" si="177"/>
        <v>1</v>
      </c>
      <c r="BL87" s="24">
        <f t="shared" si="177"/>
        <v>1</v>
      </c>
      <c r="BM87" s="24">
        <f t="shared" si="177"/>
        <v>1</v>
      </c>
      <c r="BN87" s="24">
        <f t="shared" si="177"/>
        <v>1</v>
      </c>
      <c r="BO87" s="24">
        <f t="shared" si="177"/>
        <v>1</v>
      </c>
      <c r="BP87" s="24">
        <f t="shared" si="177"/>
        <v>1</v>
      </c>
      <c r="BQ87" s="24">
        <f t="shared" si="177"/>
        <v>1</v>
      </c>
      <c r="BR87" s="24">
        <f t="shared" si="177"/>
        <v>1</v>
      </c>
      <c r="BS87" s="24">
        <f t="shared" si="177"/>
        <v>1</v>
      </c>
      <c r="BT87" s="24">
        <f t="shared" si="177"/>
        <v>1</v>
      </c>
      <c r="BU87" s="24">
        <f t="shared" si="177"/>
        <v>1</v>
      </c>
      <c r="BV87" s="82">
        <f t="shared" si="177"/>
        <v>1</v>
      </c>
      <c r="BX87" s="52"/>
      <c r="BY87" s="52"/>
    </row>
    <row r="88" spans="1:77" s="22" customFormat="1" ht="15" customHeight="1">
      <c r="A88" s="29" t="s">
        <v>50</v>
      </c>
      <c r="B88" s="59">
        <v>13908.714975743605</v>
      </c>
      <c r="C88" s="59">
        <v>15397.7577561486</v>
      </c>
      <c r="D88" s="59">
        <v>14924.5310946709</v>
      </c>
      <c r="E88" s="59">
        <v>16932.7058973313</v>
      </c>
      <c r="F88" s="59">
        <v>15052.837886588601</v>
      </c>
      <c r="G88" s="59">
        <v>14783.3795337256</v>
      </c>
      <c r="H88" s="59">
        <f>'[3]Conso THB'!$G$127</f>
        <v>14789.182103014511</v>
      </c>
      <c r="I88" s="59">
        <f>'[4]Conso THB'!$G$127</f>
        <v>17822.831618671698</v>
      </c>
      <c r="J88" s="74">
        <f>'[5]Conso THB'!$K$127</f>
        <v>16296.334409724597</v>
      </c>
      <c r="K88" s="75">
        <f>'[5]Conso THB'!$J$127</f>
        <v>18892.791085550816</v>
      </c>
      <c r="L88" s="59">
        <v>4418.0215995899998</v>
      </c>
      <c r="M88" s="59">
        <v>4194.5302143817808</v>
      </c>
      <c r="N88" s="59">
        <v>4282.35088847312</v>
      </c>
      <c r="O88" s="59">
        <v>4037.8031948863991</v>
      </c>
      <c r="P88" s="59">
        <v>3911.7606744352597</v>
      </c>
      <c r="Q88" s="59">
        <v>4094.86333933062</v>
      </c>
      <c r="R88" s="59">
        <v>3700.8759004633202</v>
      </c>
      <c r="S88" s="59">
        <v>3345.3379723594007</v>
      </c>
      <c r="T88" s="59">
        <v>3208.76342602046</v>
      </c>
      <c r="U88" s="59">
        <v>3958.74790906515</v>
      </c>
      <c r="V88" s="59">
        <v>3714.7081644322984</v>
      </c>
      <c r="W88" s="59">
        <v>3901.1600342076904</v>
      </c>
      <c r="X88" s="59">
        <f>'[12]Conso THB'!$B$127</f>
        <v>3664.5732213088299</v>
      </c>
      <c r="Y88" s="59">
        <f>'[13]Conso THB'!$B$127</f>
        <v>3958.0575175358604</v>
      </c>
      <c r="Z88" s="59">
        <f>'[2]Conso THB'!$B$127</f>
        <v>3626.0023603412383</v>
      </c>
      <c r="AA88" s="59">
        <f>'[3]Conso THB'!$B$127</f>
        <v>3540.5490038285825</v>
      </c>
      <c r="AB88" s="59">
        <f>'[14]Conso THB'!$B$127</f>
        <v>4680.1662742560593</v>
      </c>
      <c r="AC88" s="59">
        <f>'[6]Conso THB'!$B$127</f>
        <v>4449.6167712987199</v>
      </c>
      <c r="AD88" s="59">
        <f>'[7]Conso THB'!$B$127</f>
        <v>4342.1551875212208</v>
      </c>
      <c r="AE88" s="59">
        <f t="shared" ref="AE88:AE92" si="178">I88-AB88-AC88-AD88</f>
        <v>4350.8933855957002</v>
      </c>
      <c r="AF88" s="59">
        <f>'[8]Conso THB'!$B$127</f>
        <v>5012.04606559081</v>
      </c>
      <c r="AG88" s="20">
        <f>'[5]Conso THB'!$B$127</f>
        <v>5187.6964468430906</v>
      </c>
      <c r="AH88" s="59">
        <f t="shared" ref="AH88:AH92" si="179">X88+Y88</f>
        <v>7622.6307388446903</v>
      </c>
      <c r="AI88" s="59">
        <f t="shared" ref="AI88:AI92" si="180">Z88+AA88</f>
        <v>7166.5513641698208</v>
      </c>
      <c r="AJ88" s="59">
        <f t="shared" ref="AJ88:AJ92" si="181">AB88+AC88</f>
        <v>9129.7830455547792</v>
      </c>
      <c r="AK88" s="59">
        <f t="shared" ref="AK88:AK92" si="182">AD88+AE88</f>
        <v>8693.048573116921</v>
      </c>
      <c r="AL88" s="59">
        <f>AF88+AG88</f>
        <v>10199.742512433901</v>
      </c>
      <c r="AM88" s="28">
        <f t="shared" si="174"/>
        <v>0</v>
      </c>
      <c r="AN88" s="28">
        <f t="shared" si="175"/>
        <v>0</v>
      </c>
      <c r="AO88" s="28">
        <f t="shared" si="176"/>
        <v>0</v>
      </c>
      <c r="AP88" s="28"/>
      <c r="AQ88" s="24">
        <f t="shared" ref="AQ88:BF92" si="183">B88/B$87</f>
        <v>0.14359903132155946</v>
      </c>
      <c r="AR88" s="24">
        <f t="shared" si="183"/>
        <v>8.2740938849564738E-2</v>
      </c>
      <c r="AS88" s="25">
        <f t="shared" si="183"/>
        <v>7.082334290887532E-2</v>
      </c>
      <c r="AT88" s="24">
        <f t="shared" si="183"/>
        <v>7.3903076068231585E-2</v>
      </c>
      <c r="AU88" s="24">
        <f t="shared" si="183"/>
        <v>6.1715426180100397E-2</v>
      </c>
      <c r="AV88" s="24">
        <f t="shared" si="183"/>
        <v>6.2988959199322195E-2</v>
      </c>
      <c r="AW88" s="24">
        <f t="shared" si="183"/>
        <v>5.8083453300944478E-2</v>
      </c>
      <c r="AX88" s="24">
        <f t="shared" si="183"/>
        <v>6.2245277118716462E-2</v>
      </c>
      <c r="AY88" s="25">
        <f t="shared" si="183"/>
        <v>5.9467780873372955E-2</v>
      </c>
      <c r="AZ88" s="26">
        <f t="shared" si="183"/>
        <v>6.240280592102794E-2</v>
      </c>
      <c r="BA88" s="24">
        <f t="shared" si="183"/>
        <v>7.9612599552924643E-2</v>
      </c>
      <c r="BB88" s="24">
        <f t="shared" si="183"/>
        <v>7.3838070772040534E-2</v>
      </c>
      <c r="BC88" s="24">
        <f t="shared" si="183"/>
        <v>7.2360146385881841E-2</v>
      </c>
      <c r="BD88" s="24">
        <f t="shared" si="183"/>
        <v>7.0054253832680116E-2</v>
      </c>
      <c r="BE88" s="24">
        <f t="shared" si="183"/>
        <v>6.345459917834341E-2</v>
      </c>
      <c r="BF88" s="24">
        <f t="shared" si="183"/>
        <v>6.3952401994467542E-2</v>
      </c>
      <c r="BG88" s="24">
        <f t="shared" ref="BG88:BV92" si="184">R88/R$87</f>
        <v>5.8184186782051645E-2</v>
      </c>
      <c r="BH88" s="24">
        <f t="shared" si="184"/>
        <v>6.1242404542210062E-2</v>
      </c>
      <c r="BI88" s="24">
        <f t="shared" si="184"/>
        <v>5.9797644636334357E-2</v>
      </c>
      <c r="BJ88" s="24">
        <f t="shared" si="184"/>
        <v>6.4658755640350341E-2</v>
      </c>
      <c r="BK88" s="24">
        <f t="shared" si="184"/>
        <v>5.9594050751548944E-2</v>
      </c>
      <c r="BL88" s="24">
        <f t="shared" si="184"/>
        <v>6.7871282129466179E-2</v>
      </c>
      <c r="BM88" s="24">
        <f t="shared" si="184"/>
        <v>6.410605205313949E-2</v>
      </c>
      <c r="BN88" s="24">
        <f t="shared" si="184"/>
        <v>5.9314487003751408E-2</v>
      </c>
      <c r="BO88" s="24">
        <f t="shared" si="184"/>
        <v>5.541309876484684E-2</v>
      </c>
      <c r="BP88" s="24">
        <f t="shared" si="184"/>
        <v>5.4228509293824272E-2</v>
      </c>
      <c r="BQ88" s="24">
        <f t="shared" si="184"/>
        <v>6.5319581997106524E-2</v>
      </c>
      <c r="BR88" s="24">
        <f t="shared" si="184"/>
        <v>6.2092750155890213E-2</v>
      </c>
      <c r="BS88" s="24">
        <f t="shared" si="184"/>
        <v>5.9805555254366864E-2</v>
      </c>
      <c r="BT88" s="24">
        <f t="shared" si="184"/>
        <v>6.178786109304963E-2</v>
      </c>
      <c r="BU88" s="24">
        <f t="shared" si="184"/>
        <v>6.582381697079491E-2</v>
      </c>
      <c r="BV88" s="82">
        <f t="shared" si="184"/>
        <v>6.2060511688271508E-2</v>
      </c>
      <c r="BX88" s="52"/>
      <c r="BY88" s="52"/>
    </row>
    <row r="89" spans="1:77" s="22" customFormat="1" ht="15" customHeight="1">
      <c r="A89" s="29" t="s">
        <v>51</v>
      </c>
      <c r="B89" s="59">
        <v>24447.601860570641</v>
      </c>
      <c r="C89" s="59">
        <v>44176.542143113802</v>
      </c>
      <c r="D89" s="59">
        <v>42289.084249232801</v>
      </c>
      <c r="E89" s="59">
        <v>43299.815204942461</v>
      </c>
      <c r="F89" s="59">
        <v>49781.121552679033</v>
      </c>
      <c r="G89" s="59">
        <v>45107.65506793205</v>
      </c>
      <c r="H89" s="59">
        <f>'[3]Conso THB'!$G$128+'[3]Conso THB'!$G$129+'[3]Conso THB'!$G$130</f>
        <v>49708.006697046469</v>
      </c>
      <c r="I89" s="59">
        <f>'[4]Conso THB'!$G$128+'[4]Conso THB'!$G$129+'[4]Conso THB'!$G$130</f>
        <v>52535.58351853209</v>
      </c>
      <c r="J89" s="74">
        <f>'[5]Conso THB'!$K$128+'[5]Conso THB'!$K$129+'[5]Conso THB'!$K$130</f>
        <v>51041.086466415501</v>
      </c>
      <c r="K89" s="75">
        <f>'[5]Conso THB'!$J$128+'[5]Conso THB'!$J$129+'[5]Conso THB'!$J$130</f>
        <v>57571.940986251124</v>
      </c>
      <c r="L89" s="59">
        <v>10066.439777916939</v>
      </c>
      <c r="M89" s="59">
        <v>9868.5577861601287</v>
      </c>
      <c r="N89" s="59">
        <v>11652.271994832532</v>
      </c>
      <c r="O89" s="59">
        <v>11712.545646032861</v>
      </c>
      <c r="P89" s="59">
        <v>11469.618342562624</v>
      </c>
      <c r="Q89" s="59">
        <v>13023.338763809485</v>
      </c>
      <c r="R89" s="59">
        <v>13416.154459027162</v>
      </c>
      <c r="S89" s="59">
        <v>11872.010360258917</v>
      </c>
      <c r="T89" s="59">
        <v>10801.807503515789</v>
      </c>
      <c r="U89" s="59">
        <v>12396.291497260232</v>
      </c>
      <c r="V89" s="59">
        <v>11103.50087005398</v>
      </c>
      <c r="W89" s="59">
        <v>10806.055197102049</v>
      </c>
      <c r="X89" s="59">
        <f>SUM('[12]Conso THB'!$B$128:$B$130)</f>
        <v>11363.752728359392</v>
      </c>
      <c r="Y89" s="59">
        <f>SUM('[13]Conso THB'!$B$128:$B$130)</f>
        <v>12961.92788413314</v>
      </c>
      <c r="Z89" s="59">
        <f>'[2]Conso THB'!$B$128+'[2]Conso THB'!$B$129+'[2]Conso THB'!$B$130</f>
        <v>13243.202965165623</v>
      </c>
      <c r="AA89" s="59">
        <f>'[3]Conso THB'!$B$128+'[3]Conso THB'!$B$129+'[3]Conso THB'!$B$130</f>
        <v>12139.123119388314</v>
      </c>
      <c r="AB89" s="59">
        <f>'[14]Conso THB'!$B$128+'[14]Conso THB'!$B$129+'[14]Conso THB'!$B$130</f>
        <v>13274.649146805863</v>
      </c>
      <c r="AC89" s="59">
        <f>'[6]Conso THB'!$B$128+'[6]Conso THB'!$B$129+'[6]Conso THB'!$B$130</f>
        <v>12384.111235055709</v>
      </c>
      <c r="AD89" s="59">
        <f>'[7]Conso THB'!$B$128+'[7]Conso THB'!$B$129+'[7]Conso THB'!$B$130</f>
        <v>13279.625154695612</v>
      </c>
      <c r="AE89" s="59">
        <f t="shared" si="178"/>
        <v>13597.197981974903</v>
      </c>
      <c r="AF89" s="59">
        <f>'[8]Conso THB'!$B$128+'[8]Conso THB'!$B$129+'[8]Conso THB'!$B$130</f>
        <v>14384.102301875308</v>
      </c>
      <c r="AG89" s="20">
        <f>'[5]Conso THB'!$B$128+'[5]Conso THB'!$B$129+'[5]Conso THB'!$B$130</f>
        <v>16311.015547705298</v>
      </c>
      <c r="AH89" s="59">
        <f t="shared" si="179"/>
        <v>24325.680612492532</v>
      </c>
      <c r="AI89" s="59">
        <f t="shared" si="180"/>
        <v>25382.326084553937</v>
      </c>
      <c r="AJ89" s="59">
        <f t="shared" si="181"/>
        <v>25658.760381861572</v>
      </c>
      <c r="AK89" s="59">
        <f t="shared" si="182"/>
        <v>26876.823136670515</v>
      </c>
      <c r="AL89" s="59">
        <f t="shared" ref="AL89:AL93" si="185">AF89+AG89</f>
        <v>30695.117849580605</v>
      </c>
      <c r="AM89" s="28">
        <f t="shared" si="174"/>
        <v>0</v>
      </c>
      <c r="AN89" s="28">
        <f t="shared" si="175"/>
        <v>-3.7297915696399286E-4</v>
      </c>
      <c r="AO89" s="28">
        <f t="shared" si="176"/>
        <v>0</v>
      </c>
      <c r="AP89" s="28"/>
      <c r="AQ89" s="24">
        <f t="shared" si="183"/>
        <v>0.2524066350799174</v>
      </c>
      <c r="AR89" s="24">
        <f t="shared" si="183"/>
        <v>0.23738576940457506</v>
      </c>
      <c r="AS89" s="25">
        <f t="shared" si="183"/>
        <v>0.20067996080326947</v>
      </c>
      <c r="AT89" s="24">
        <f t="shared" si="183"/>
        <v>0.18898276248544374</v>
      </c>
      <c r="AU89" s="24">
        <f t="shared" si="183"/>
        <v>0.20409859957930029</v>
      </c>
      <c r="AV89" s="24">
        <f t="shared" si="183"/>
        <v>0.19219450046379422</v>
      </c>
      <c r="AW89" s="24">
        <f t="shared" si="183"/>
        <v>0.1952246355180404</v>
      </c>
      <c r="AX89" s="24">
        <f t="shared" si="183"/>
        <v>0.18347768888074234</v>
      </c>
      <c r="AY89" s="25">
        <f t="shared" si="183"/>
        <v>0.18625661877142191</v>
      </c>
      <c r="AZ89" s="26">
        <f t="shared" si="183"/>
        <v>0.19015986804668356</v>
      </c>
      <c r="BA89" s="24">
        <f t="shared" si="183"/>
        <v>0.18139690377188417</v>
      </c>
      <c r="BB89" s="24">
        <f t="shared" si="183"/>
        <v>0.17372035269505395</v>
      </c>
      <c r="BC89" s="24">
        <f t="shared" si="183"/>
        <v>0.19689187767021674</v>
      </c>
      <c r="BD89" s="24">
        <f t="shared" si="183"/>
        <v>0.2032079341442799</v>
      </c>
      <c r="BE89" s="24">
        <f t="shared" si="183"/>
        <v>0.1860543359445064</v>
      </c>
      <c r="BF89" s="24">
        <f t="shared" si="183"/>
        <v>0.20339477216092505</v>
      </c>
      <c r="BG89" s="24">
        <f t="shared" si="184"/>
        <v>0.21092521282412238</v>
      </c>
      <c r="BH89" s="24">
        <f t="shared" si="184"/>
        <v>0.21733841758879063</v>
      </c>
      <c r="BI89" s="24">
        <f t="shared" si="184"/>
        <v>0.20129955399248825</v>
      </c>
      <c r="BJ89" s="24">
        <f t="shared" si="184"/>
        <v>0.20247027625388284</v>
      </c>
      <c r="BK89" s="24">
        <f t="shared" si="184"/>
        <v>0.17813043853769053</v>
      </c>
      <c r="BL89" s="24">
        <f t="shared" si="184"/>
        <v>0.18800070096023427</v>
      </c>
      <c r="BM89" s="24">
        <f t="shared" si="184"/>
        <v>0.1987913134569676</v>
      </c>
      <c r="BN89" s="24">
        <f t="shared" si="184"/>
        <v>0.19424429776998875</v>
      </c>
      <c r="BO89" s="24">
        <f t="shared" si="184"/>
        <v>0.20238456596111368</v>
      </c>
      <c r="BP89" s="24">
        <f t="shared" si="184"/>
        <v>0.18592781802674849</v>
      </c>
      <c r="BQ89" s="24">
        <f t="shared" si="184"/>
        <v>0.18527002730590714</v>
      </c>
      <c r="BR89" s="24">
        <f t="shared" si="184"/>
        <v>0.17281567477475773</v>
      </c>
      <c r="BS89" s="24">
        <f t="shared" si="184"/>
        <v>0.1829034941516694</v>
      </c>
      <c r="BT89" s="24">
        <f t="shared" si="184"/>
        <v>0.19309638405445151</v>
      </c>
      <c r="BU89" s="24">
        <f t="shared" si="184"/>
        <v>0.18890818336806747</v>
      </c>
      <c r="BV89" s="82">
        <f t="shared" si="184"/>
        <v>0.19512899056804828</v>
      </c>
      <c r="BX89" s="52"/>
      <c r="BY89" s="52"/>
    </row>
    <row r="90" spans="1:77" s="22" customFormat="1" ht="15" customHeight="1">
      <c r="A90" s="29" t="s">
        <v>52</v>
      </c>
      <c r="B90" s="59">
        <v>20336.929799222147</v>
      </c>
      <c r="C90" s="59">
        <v>61877.4131333228</v>
      </c>
      <c r="D90" s="59">
        <v>84409.218532629893</v>
      </c>
      <c r="E90" s="59">
        <v>87514.605135752063</v>
      </c>
      <c r="F90" s="59">
        <v>84360.921316717257</v>
      </c>
      <c r="G90" s="59">
        <v>83022.919316566389</v>
      </c>
      <c r="H90" s="59">
        <f>'[3]Conso THB'!$G$131</f>
        <v>94552.133727203152</v>
      </c>
      <c r="I90" s="59">
        <f>'[4]Conso THB'!$G$131</f>
        <v>105567.803755138</v>
      </c>
      <c r="J90" s="74">
        <f>'[5]Conso THB'!$K$131</f>
        <v>104943.14350247492</v>
      </c>
      <c r="K90" s="75">
        <f>'[5]Conso THB'!$J$131</f>
        <v>108440.11512246911</v>
      </c>
      <c r="L90" s="59">
        <v>21968.788350772826</v>
      </c>
      <c r="M90" s="59">
        <v>21396.646521647774</v>
      </c>
      <c r="N90" s="59">
        <v>22561.534730020714</v>
      </c>
      <c r="O90" s="59">
        <v>21587.635533310749</v>
      </c>
      <c r="P90" s="59">
        <v>22415.901671070009</v>
      </c>
      <c r="Q90" s="59">
        <v>22636.083077459909</v>
      </c>
      <c r="R90" s="59">
        <v>21495.350507082629</v>
      </c>
      <c r="S90" s="59">
        <v>17813.58606110471</v>
      </c>
      <c r="T90" s="59">
        <v>17703.722990514147</v>
      </c>
      <c r="U90" s="59">
        <v>20980.775456742707</v>
      </c>
      <c r="V90" s="59">
        <v>23698.402000653059</v>
      </c>
      <c r="W90" s="59">
        <v>20640.018868656476</v>
      </c>
      <c r="X90" s="59">
        <f>'[12]Conso THB'!$B$131</f>
        <v>20675.807659596172</v>
      </c>
      <c r="Y90" s="59">
        <f>'[13]Conso THB'!$B$131</f>
        <v>23310.669303858089</v>
      </c>
      <c r="Z90" s="59">
        <f>'[2]Conso THB'!$B$131</f>
        <v>25036.637982638131</v>
      </c>
      <c r="AA90" s="59">
        <f>'[3]Conso THB'!$B$131</f>
        <v>25529.018781110761</v>
      </c>
      <c r="AB90" s="59">
        <f>'[14]Conso THB'!$B$131</f>
        <v>27270.626498210459</v>
      </c>
      <c r="AC90" s="59">
        <f>'[6]Conso THB'!$B$131</f>
        <v>27106.860240515573</v>
      </c>
      <c r="AD90" s="59">
        <f>'[7]Conso THB'!$B$131</f>
        <v>26222.990908643842</v>
      </c>
      <c r="AE90" s="59">
        <f t="shared" si="178"/>
        <v>24967.326107768124</v>
      </c>
      <c r="AF90" s="59">
        <f>'[8]Conso THB'!$B$131</f>
        <v>27287.081963627261</v>
      </c>
      <c r="AG90" s="20">
        <f>'[5]Conso THB'!$B$131</f>
        <v>29962.716142429879</v>
      </c>
      <c r="AH90" s="59">
        <f t="shared" si="179"/>
        <v>43986.476963454261</v>
      </c>
      <c r="AI90" s="59">
        <f t="shared" si="180"/>
        <v>50565.656763748892</v>
      </c>
      <c r="AJ90" s="59">
        <f t="shared" si="181"/>
        <v>54377.486738726031</v>
      </c>
      <c r="AK90" s="59">
        <f t="shared" si="182"/>
        <v>51190.317016411966</v>
      </c>
      <c r="AL90" s="59">
        <f t="shared" si="185"/>
        <v>57249.79810605714</v>
      </c>
      <c r="AM90" s="28">
        <f t="shared" si="174"/>
        <v>0</v>
      </c>
      <c r="AN90" s="28">
        <f t="shared" si="175"/>
        <v>0</v>
      </c>
      <c r="AO90" s="28">
        <f t="shared" si="176"/>
        <v>0</v>
      </c>
      <c r="AP90" s="28"/>
      <c r="AQ90" s="24">
        <f t="shared" si="183"/>
        <v>0.20996644365175976</v>
      </c>
      <c r="AR90" s="24">
        <f t="shared" si="183"/>
        <v>0.33250264988674016</v>
      </c>
      <c r="AS90" s="25">
        <f t="shared" si="183"/>
        <v>0.40055818108357555</v>
      </c>
      <c r="AT90" s="24">
        <f t="shared" si="183"/>
        <v>0.38195894735572472</v>
      </c>
      <c r="AU90" s="24">
        <f t="shared" si="183"/>
        <v>0.3458730009074078</v>
      </c>
      <c r="AV90" s="24">
        <f t="shared" si="183"/>
        <v>0.35374369341662371</v>
      </c>
      <c r="AW90" s="24">
        <f t="shared" si="183"/>
        <v>0.37134673206365032</v>
      </c>
      <c r="AX90" s="24">
        <f t="shared" si="183"/>
        <v>0.36868985468441362</v>
      </c>
      <c r="AY90" s="25">
        <f t="shared" si="183"/>
        <v>0.38295335043223244</v>
      </c>
      <c r="AZ90" s="26">
        <f t="shared" si="183"/>
        <v>0.35817722365102189</v>
      </c>
      <c r="BA90" s="24">
        <f t="shared" si="183"/>
        <v>0.39587682183250128</v>
      </c>
      <c r="BB90" s="24">
        <f t="shared" si="183"/>
        <v>0.37665412320378722</v>
      </c>
      <c r="BC90" s="24">
        <f t="shared" si="183"/>
        <v>0.38122890866996351</v>
      </c>
      <c r="BD90" s="24">
        <f t="shared" si="183"/>
        <v>0.37453675335468745</v>
      </c>
      <c r="BE90" s="24">
        <f t="shared" si="183"/>
        <v>0.36361939651746616</v>
      </c>
      <c r="BF90" s="24">
        <f t="shared" si="183"/>
        <v>0.35352385771841704</v>
      </c>
      <c r="BG90" s="24">
        <f t="shared" si="184"/>
        <v>0.33794418469778675</v>
      </c>
      <c r="BH90" s="24">
        <f t="shared" si="184"/>
        <v>0.32610960474412864</v>
      </c>
      <c r="BI90" s="24">
        <f t="shared" si="184"/>
        <v>0.32992177844653525</v>
      </c>
      <c r="BJ90" s="24">
        <f t="shared" si="184"/>
        <v>0.3426817934772064</v>
      </c>
      <c r="BK90" s="24">
        <f t="shared" si="184"/>
        <v>0.38018700501964203</v>
      </c>
      <c r="BL90" s="24">
        <f t="shared" si="184"/>
        <v>0.35908922769342344</v>
      </c>
      <c r="BM90" s="24">
        <f t="shared" si="184"/>
        <v>0.36169134085234078</v>
      </c>
      <c r="BN90" s="24">
        <f t="shared" si="184"/>
        <v>0.34932801894532106</v>
      </c>
      <c r="BO90" s="24">
        <f t="shared" si="184"/>
        <v>0.38261356596058038</v>
      </c>
      <c r="BP90" s="24">
        <f t="shared" si="184"/>
        <v>0.39101298435261139</v>
      </c>
      <c r="BQ90" s="24">
        <f t="shared" si="184"/>
        <v>0.38060740137816435</v>
      </c>
      <c r="BR90" s="24">
        <f t="shared" si="184"/>
        <v>0.3782661714333897</v>
      </c>
      <c r="BS90" s="24">
        <f t="shared" si="184"/>
        <v>0.36117560612036387</v>
      </c>
      <c r="BT90" s="24">
        <f t="shared" si="184"/>
        <v>0.35456572724096602</v>
      </c>
      <c r="BU90" s="24">
        <f t="shared" si="184"/>
        <v>0.35836460107019275</v>
      </c>
      <c r="BV90" s="82">
        <f t="shared" si="184"/>
        <v>0.35844454555570765</v>
      </c>
      <c r="BX90" s="52"/>
      <c r="BY90" s="52"/>
    </row>
    <row r="91" spans="1:77" s="22" customFormat="1" ht="15" customHeight="1">
      <c r="A91" s="29" t="s">
        <v>53</v>
      </c>
      <c r="B91" s="59">
        <v>31224.196437295126</v>
      </c>
      <c r="C91" s="59">
        <v>47625.691173036299</v>
      </c>
      <c r="D91" s="59">
        <v>50793.071019982774</v>
      </c>
      <c r="E91" s="59">
        <v>58839.976425976805</v>
      </c>
      <c r="F91" s="59">
        <v>70657.512412217693</v>
      </c>
      <c r="G91" s="59">
        <v>70624.144367428802</v>
      </c>
      <c r="H91" s="59">
        <f>'[3]Conso THB'!$G$132</f>
        <v>77442.798265947757</v>
      </c>
      <c r="I91" s="59">
        <f>'[4]Conso THB'!$G$132</f>
        <v>92075.493704992274</v>
      </c>
      <c r="J91" s="74">
        <f>'[5]Conso THB'!$K$132</f>
        <v>84479.128024216567</v>
      </c>
      <c r="K91" s="75">
        <f>'[5]Conso THB'!$J$132</f>
        <v>97748.099421009712</v>
      </c>
      <c r="L91" s="59">
        <v>13839.969916785092</v>
      </c>
      <c r="M91" s="59">
        <v>15339.053135411061</v>
      </c>
      <c r="N91" s="59">
        <v>15249.455574879456</v>
      </c>
      <c r="O91" s="59">
        <v>14411.497798901197</v>
      </c>
      <c r="P91" s="59">
        <v>17888.734927154259</v>
      </c>
      <c r="Q91" s="59">
        <v>18962.047965113048</v>
      </c>
      <c r="R91" s="59">
        <v>18382.997044385855</v>
      </c>
      <c r="S91" s="59">
        <v>15423.732475564531</v>
      </c>
      <c r="T91" s="59">
        <v>17225.976135247496</v>
      </c>
      <c r="U91" s="59">
        <v>18759.724158007863</v>
      </c>
      <c r="V91" s="59">
        <v>17678.580770368942</v>
      </c>
      <c r="W91" s="59">
        <v>16959.863303804501</v>
      </c>
      <c r="X91" s="59">
        <f>'[12]Conso THB'!$B$132</f>
        <v>17231.317992068922</v>
      </c>
      <c r="Y91" s="59">
        <f>'[13]Conso THB'!$B$132</f>
        <v>21244.365237980412</v>
      </c>
      <c r="Z91" s="59">
        <f>'[2]Conso THB'!$B$132</f>
        <v>19636.011005950197</v>
      </c>
      <c r="AA91" s="59">
        <f>'[3]Conso THB'!$B$132</f>
        <v>19331.104029948227</v>
      </c>
      <c r="AB91" s="59">
        <f>'[14]Conso THB'!$B$132</f>
        <v>22145.227342676833</v>
      </c>
      <c r="AC91" s="59">
        <f>'[6]Conso THB'!$B$132</f>
        <v>23366.785645641296</v>
      </c>
      <c r="AD91" s="59">
        <f>'[7]Conso THB'!$B$132</f>
        <v>24119.534336437755</v>
      </c>
      <c r="AE91" s="59">
        <f t="shared" si="178"/>
        <v>22443.946380236383</v>
      </c>
      <c r="AF91" s="59">
        <f>'[8]Conso THB'!$B$132</f>
        <v>25021.765036027457</v>
      </c>
      <c r="AG91" s="20">
        <f>'[5]Conso THB'!$B$132</f>
        <v>26162.853668308118</v>
      </c>
      <c r="AH91" s="59">
        <f t="shared" si="179"/>
        <v>38475.683230049333</v>
      </c>
      <c r="AI91" s="59">
        <f t="shared" si="180"/>
        <v>38967.115035898423</v>
      </c>
      <c r="AJ91" s="59">
        <f t="shared" si="181"/>
        <v>45512.012988318129</v>
      </c>
      <c r="AK91" s="59">
        <f t="shared" si="182"/>
        <v>46563.480716674138</v>
      </c>
      <c r="AL91" s="59">
        <f t="shared" si="185"/>
        <v>51184.618704335575</v>
      </c>
      <c r="AM91" s="28">
        <f t="shared" si="174"/>
        <v>0</v>
      </c>
      <c r="AN91" s="28">
        <f t="shared" si="175"/>
        <v>0</v>
      </c>
      <c r="AO91" s="28">
        <f t="shared" si="176"/>
        <v>0</v>
      </c>
      <c r="AP91" s="28"/>
      <c r="AQ91" s="24">
        <f t="shared" si="183"/>
        <v>0.32237085669015597</v>
      </c>
      <c r="AR91" s="24">
        <f t="shared" si="183"/>
        <v>0.25592001533099207</v>
      </c>
      <c r="AS91" s="25">
        <f t="shared" si="183"/>
        <v>0.24103504916999349</v>
      </c>
      <c r="AT91" s="24">
        <f t="shared" si="183"/>
        <v>0.25680805418980679</v>
      </c>
      <c r="AU91" s="24">
        <f t="shared" si="183"/>
        <v>0.28969012515778825</v>
      </c>
      <c r="AV91" s="24">
        <f t="shared" si="183"/>
        <v>0.30091504705662681</v>
      </c>
      <c r="AW91" s="24">
        <f t="shared" si="183"/>
        <v>0.30415104265013909</v>
      </c>
      <c r="AX91" s="24">
        <f t="shared" si="183"/>
        <v>0.32156869032559582</v>
      </c>
      <c r="AY91" s="25">
        <f t="shared" si="183"/>
        <v>0.30827707307723512</v>
      </c>
      <c r="AZ91" s="26">
        <f t="shared" si="183"/>
        <v>0.32286154278092338</v>
      </c>
      <c r="BA91" s="24">
        <f t="shared" si="183"/>
        <v>0.24939578903638399</v>
      </c>
      <c r="BB91" s="24">
        <f t="shared" si="183"/>
        <v>0.27001977172680913</v>
      </c>
      <c r="BC91" s="24">
        <f t="shared" si="183"/>
        <v>0.2576745499004911</v>
      </c>
      <c r="BD91" s="24">
        <f t="shared" si="183"/>
        <v>0.25003366340189825</v>
      </c>
      <c r="BE91" s="24">
        <f t="shared" si="183"/>
        <v>0.2901819919681265</v>
      </c>
      <c r="BF91" s="24">
        <f t="shared" si="183"/>
        <v>0.29614383035833319</v>
      </c>
      <c r="BG91" s="24">
        <f t="shared" si="184"/>
        <v>0.28901259118430433</v>
      </c>
      <c r="BH91" s="24">
        <f t="shared" si="184"/>
        <v>0.28235905359157115</v>
      </c>
      <c r="BI91" s="24">
        <f t="shared" si="184"/>
        <v>0.32101861766949036</v>
      </c>
      <c r="BJ91" s="24">
        <f t="shared" si="184"/>
        <v>0.30640506747989671</v>
      </c>
      <c r="BK91" s="24">
        <f t="shared" si="184"/>
        <v>0.28361265354090914</v>
      </c>
      <c r="BL91" s="24">
        <f t="shared" si="184"/>
        <v>0.29506291899749681</v>
      </c>
      <c r="BM91" s="24">
        <f t="shared" si="184"/>
        <v>0.30143531086254072</v>
      </c>
      <c r="BN91" s="24">
        <f t="shared" si="184"/>
        <v>0.31836288892426906</v>
      </c>
      <c r="BO91" s="24">
        <f t="shared" si="184"/>
        <v>0.30008039407838083</v>
      </c>
      <c r="BP91" s="24">
        <f t="shared" si="184"/>
        <v>0.29608316490305669</v>
      </c>
      <c r="BQ91" s="24">
        <f t="shared" si="184"/>
        <v>0.30907384663047627</v>
      </c>
      <c r="BR91" s="24">
        <f t="shared" si="184"/>
        <v>0.32607481893717488</v>
      </c>
      <c r="BS91" s="24">
        <f t="shared" si="184"/>
        <v>0.33220418920376904</v>
      </c>
      <c r="BT91" s="24">
        <f t="shared" si="184"/>
        <v>0.3187307337644707</v>
      </c>
      <c r="BU91" s="24">
        <f t="shared" si="184"/>
        <v>0.3286139154476343</v>
      </c>
      <c r="BV91" s="82">
        <f t="shared" si="184"/>
        <v>0.31298671819332141</v>
      </c>
      <c r="BX91" s="52"/>
      <c r="BY91" s="52"/>
    </row>
    <row r="92" spans="1:77" s="22" customFormat="1" ht="15" customHeight="1">
      <c r="A92" s="29" t="s">
        <v>54</v>
      </c>
      <c r="B92" s="59">
        <v>6940.7523502835829</v>
      </c>
      <c r="C92" s="59">
        <v>17018.509669215829</v>
      </c>
      <c r="D92" s="59">
        <v>18313.078567949306</v>
      </c>
      <c r="E92" s="59">
        <v>22533.344555539257</v>
      </c>
      <c r="F92" s="59">
        <v>24054.824493626566</v>
      </c>
      <c r="G92" s="59">
        <v>21159.850350607241</v>
      </c>
      <c r="H92" s="59">
        <f>'[3]Conso THB'!$G$133</f>
        <v>18127.417759131644</v>
      </c>
      <c r="I92" s="59">
        <f>'[4]Conso THB'!$G$133</f>
        <v>18330.559083636683</v>
      </c>
      <c r="J92" s="74">
        <f>'[5]Conso THB'!$K$133</f>
        <v>17276.668257968166</v>
      </c>
      <c r="K92" s="75">
        <f>'[5]Conso THB'!$J$133</f>
        <v>20102.527565530589</v>
      </c>
      <c r="L92" s="59">
        <v>5200.7763668493835</v>
      </c>
      <c r="M92" s="59">
        <v>6008.3646538768726</v>
      </c>
      <c r="N92" s="59">
        <v>5435.4563592438317</v>
      </c>
      <c r="O92" s="59">
        <v>5888.7471755691695</v>
      </c>
      <c r="P92" s="59">
        <v>5960.5893731041924</v>
      </c>
      <c r="Q92" s="59">
        <v>5313.528299084408</v>
      </c>
      <c r="R92" s="59">
        <v>6610.8367373404435</v>
      </c>
      <c r="S92" s="59">
        <v>6169.8702557799734</v>
      </c>
      <c r="T92" s="59">
        <v>4720.0922892636172</v>
      </c>
      <c r="U92" s="59">
        <v>5129.7044308643599</v>
      </c>
      <c r="V92" s="59">
        <v>6138.3487358311286</v>
      </c>
      <c r="W92" s="59">
        <v>5171.7048946481355</v>
      </c>
      <c r="X92" s="59">
        <f>'[12]Conso THB'!$B$133</f>
        <v>4228.7818581685433</v>
      </c>
      <c r="Y92" s="59">
        <f>'[13]Conso THB'!$B$133</f>
        <v>5255.0134370828082</v>
      </c>
      <c r="Z92" s="59">
        <f>'[2]Conso THB'!$B$133</f>
        <v>3893.9779065340645</v>
      </c>
      <c r="AA92" s="59">
        <f>'[3]Conso THB'!$B$133</f>
        <v>4749.6445573462279</v>
      </c>
      <c r="AB92" s="59">
        <f>'[14]Conso THB'!$B$133</f>
        <v>4279.6094656190826</v>
      </c>
      <c r="AC92" s="59">
        <f>'[6]Conso THB'!$B$133</f>
        <v>4353.4363284687888</v>
      </c>
      <c r="AD92" s="59">
        <f>'[7]Conso THB'!$B$133</f>
        <v>4640.240666757365</v>
      </c>
      <c r="AE92" s="59">
        <f t="shared" si="178"/>
        <v>5057.2726227914445</v>
      </c>
      <c r="AF92" s="59">
        <f>'[8]Conso THB'!$B$133</f>
        <v>4438.3562131644767</v>
      </c>
      <c r="AG92" s="20">
        <f>'[5]Conso THB'!$B$133</f>
        <v>5966.6580628172969</v>
      </c>
      <c r="AH92" s="59">
        <f t="shared" si="179"/>
        <v>9483.7952952513515</v>
      </c>
      <c r="AI92" s="59">
        <f t="shared" si="180"/>
        <v>8643.6224638802923</v>
      </c>
      <c r="AJ92" s="59">
        <f t="shared" si="181"/>
        <v>8633.0457940878714</v>
      </c>
      <c r="AK92" s="59">
        <f t="shared" si="182"/>
        <v>9697.5132895488096</v>
      </c>
      <c r="AL92" s="59">
        <f t="shared" si="185"/>
        <v>10405.014275981774</v>
      </c>
      <c r="AM92" s="28">
        <f t="shared" si="174"/>
        <v>0</v>
      </c>
      <c r="AN92" s="28">
        <f t="shared" si="175"/>
        <v>-1.7168245176435448E-4</v>
      </c>
      <c r="AO92" s="28">
        <f t="shared" si="176"/>
        <v>0</v>
      </c>
      <c r="AP92" s="28"/>
      <c r="AQ92" s="24">
        <f t="shared" si="183"/>
        <v>7.1659050881533612E-2</v>
      </c>
      <c r="AR92" s="24">
        <f t="shared" si="183"/>
        <v>9.1450163728483302E-2</v>
      </c>
      <c r="AS92" s="25">
        <f t="shared" si="183"/>
        <v>8.6903463492944602E-2</v>
      </c>
      <c r="AT92" s="24">
        <f t="shared" si="183"/>
        <v>9.8347156494470789E-2</v>
      </c>
      <c r="AU92" s="24">
        <f t="shared" si="183"/>
        <v>9.8622848163026564E-2</v>
      </c>
      <c r="AV92" s="24">
        <f t="shared" si="183"/>
        <v>9.0157798313811599E-2</v>
      </c>
      <c r="AW92" s="24">
        <f t="shared" si="183"/>
        <v>7.1194134709087059E-2</v>
      </c>
      <c r="AX92" s="24">
        <f t="shared" si="183"/>
        <v>6.4018487876339292E-2</v>
      </c>
      <c r="AY92" s="25">
        <f t="shared" si="183"/>
        <v>6.3045166867324476E-2</v>
      </c>
      <c r="AZ92" s="26">
        <f t="shared" si="183"/>
        <v>6.6398560197562587E-2</v>
      </c>
      <c r="BA92" s="24">
        <f t="shared" si="183"/>
        <v>9.371781394113568E-2</v>
      </c>
      <c r="BB92" s="24">
        <f t="shared" si="183"/>
        <v>0.10576775749905404</v>
      </c>
      <c r="BC92" s="24">
        <f t="shared" si="183"/>
        <v>9.1844509726570212E-2</v>
      </c>
      <c r="BD92" s="24">
        <f t="shared" si="183"/>
        <v>0.1021673839666688</v>
      </c>
      <c r="BE92" s="24">
        <f t="shared" si="183"/>
        <v>9.6689659980700199E-2</v>
      </c>
      <c r="BF92" s="24">
        <f t="shared" si="183"/>
        <v>8.2985162051238084E-2</v>
      </c>
      <c r="BG92" s="24">
        <f t="shared" si="184"/>
        <v>0.10393381725199448</v>
      </c>
      <c r="BH92" s="24">
        <f t="shared" si="184"/>
        <v>0.1129505279584444</v>
      </c>
      <c r="BI92" s="24">
        <f t="shared" si="184"/>
        <v>8.7962359292450998E-2</v>
      </c>
      <c r="BJ92" s="24">
        <f t="shared" si="184"/>
        <v>8.378414410853624E-2</v>
      </c>
      <c r="BK92" s="24">
        <f t="shared" si="184"/>
        <v>9.8475855949166191E-2</v>
      </c>
      <c r="BL92" s="24">
        <f t="shared" si="184"/>
        <v>8.99758633117171E-2</v>
      </c>
      <c r="BM92" s="24">
        <f t="shared" si="184"/>
        <v>7.3976011270502753E-2</v>
      </c>
      <c r="BN92" s="24">
        <f t="shared" si="184"/>
        <v>7.8750352878257088E-2</v>
      </c>
      <c r="BO92" s="24">
        <f t="shared" si="184"/>
        <v>5.9508340282105367E-2</v>
      </c>
      <c r="BP92" s="24">
        <f t="shared" si="184"/>
        <v>7.274751563723364E-2</v>
      </c>
      <c r="BQ92" s="24">
        <f t="shared" si="184"/>
        <v>5.9729138886103747E-2</v>
      </c>
      <c r="BR92" s="24">
        <f t="shared" si="184"/>
        <v>6.0750587782482338E-2</v>
      </c>
      <c r="BS92" s="24">
        <f t="shared" si="184"/>
        <v>6.3911158769002774E-2</v>
      </c>
      <c r="BT92" s="24">
        <f t="shared" si="184"/>
        <v>7.1819286439246496E-2</v>
      </c>
      <c r="BU92" s="24">
        <f t="shared" si="184"/>
        <v>5.828947763114601E-2</v>
      </c>
      <c r="BV92" s="82">
        <f t="shared" si="184"/>
        <v>7.1379244379792137E-2</v>
      </c>
      <c r="BX92" s="52"/>
      <c r="BY92" s="52"/>
    </row>
    <row r="93" spans="1:77" s="22" customFormat="1" outlineLevel="1">
      <c r="A93" s="110"/>
      <c r="B93" s="34">
        <f>B87-SUM(B88:B92)</f>
        <v>-0.19542311510303989</v>
      </c>
      <c r="C93" s="34">
        <f>C87-SUM(C88:C92)</f>
        <v>8.6125162662938237E-2</v>
      </c>
      <c r="D93" s="103">
        <f>D87-SUM(D88:D92)</f>
        <v>5.3553431644104421E-4</v>
      </c>
      <c r="E93" s="103">
        <f t="shared" ref="E93:AK93" si="186">E87-SUM(E88:E92)</f>
        <v>7.8045809641480446E-4</v>
      </c>
      <c r="F93" s="103">
        <f t="shared" si="186"/>
        <v>3.0187366064637899E-6</v>
      </c>
      <c r="G93" s="111">
        <f t="shared" si="186"/>
        <v>3.6373993498273194E-4</v>
      </c>
      <c r="H93" s="111">
        <f t="shared" si="186"/>
        <v>4.4765646453015506E-4</v>
      </c>
      <c r="I93" s="111">
        <f t="shared" si="186"/>
        <v>3.1902926275506616E-4</v>
      </c>
      <c r="J93" s="111">
        <f t="shared" si="186"/>
        <v>2.7344480622559786E-3</v>
      </c>
      <c r="K93" s="111">
        <f t="shared" si="186"/>
        <v>-1.8081138841807842E-4</v>
      </c>
      <c r="L93" s="111">
        <f t="shared" si="186"/>
        <v>3.9880857584648766E-3</v>
      </c>
      <c r="M93" s="111">
        <f t="shared" si="186"/>
        <v>-4.311477612645831E-3</v>
      </c>
      <c r="N93" s="111">
        <f t="shared" si="186"/>
        <v>4.5255033182911575E-4</v>
      </c>
      <c r="O93" s="111">
        <f t="shared" si="186"/>
        <v>6.5129963331855834E-4</v>
      </c>
      <c r="P93" s="111">
        <f t="shared" si="186"/>
        <v>1.0116736593772657E-3</v>
      </c>
      <c r="Q93" s="111">
        <f t="shared" si="186"/>
        <v>-1.5548614683211781E-3</v>
      </c>
      <c r="R93" s="111">
        <f t="shared" si="186"/>
        <v>4.6176460455171764E-4</v>
      </c>
      <c r="S93" s="111">
        <f t="shared" si="186"/>
        <v>-4.6021964226383716E-4</v>
      </c>
      <c r="T93" s="111">
        <f t="shared" si="186"/>
        <v>2.4663752919877879E-3</v>
      </c>
      <c r="U93" s="111">
        <f t="shared" si="186"/>
        <v>-2.2628771112067625E-3</v>
      </c>
      <c r="V93" s="111">
        <f>V87-SUM(V88:V92)</f>
        <v>-2.3680242156842723E-4</v>
      </c>
      <c r="W93" s="111">
        <f t="shared" si="186"/>
        <v>3.9704415394226089E-4</v>
      </c>
      <c r="X93" s="111">
        <f t="shared" si="186"/>
        <v>-1.6289228660752997E-3</v>
      </c>
      <c r="Y93" s="111">
        <f t="shared" si="186"/>
        <v>-3.0376569047803059E-3</v>
      </c>
      <c r="Z93" s="111">
        <f t="shared" si="186"/>
        <v>2.2871769542689435E-3</v>
      </c>
      <c r="AA93" s="111">
        <f t="shared" si="186"/>
        <v>5.083778960397467E-4</v>
      </c>
      <c r="AB93" s="111">
        <f t="shared" si="186"/>
        <v>2.7243170188739896E-4</v>
      </c>
      <c r="AC93" s="111">
        <f t="shared" si="186"/>
        <v>-2.2098007320892066E-4</v>
      </c>
      <c r="AD93" s="111">
        <f t="shared" si="186"/>
        <v>-2.5405580527149141E-4</v>
      </c>
      <c r="AE93" s="111">
        <f t="shared" si="186"/>
        <v>5.2163346845190972E-4</v>
      </c>
      <c r="AF93" s="111">
        <f t="shared" si="186"/>
        <v>4.1971469181589782E-4</v>
      </c>
      <c r="AG93" s="111"/>
      <c r="AH93" s="103">
        <f t="shared" si="186"/>
        <v>-4.6665797708556056E-3</v>
      </c>
      <c r="AI93" s="103">
        <f t="shared" si="186"/>
        <v>2.7955548284808174E-3</v>
      </c>
      <c r="AJ93" s="103">
        <f t="shared" si="186"/>
        <v>5.1451614126563072E-5</v>
      </c>
      <c r="AK93" s="112">
        <f t="shared" si="186"/>
        <v>2.6757767773233354E-4</v>
      </c>
      <c r="AL93" s="113">
        <f t="shared" si="185"/>
        <v>4.1971469181589782E-4</v>
      </c>
      <c r="AM93" s="49">
        <f t="shared" si="174"/>
        <v>-1.4551915228366852E-11</v>
      </c>
      <c r="AN93" s="49">
        <f t="shared" si="175"/>
        <v>5.446615832624957E-4</v>
      </c>
      <c r="AO93" s="49">
        <f t="shared" si="176"/>
        <v>2.1827872842550278E-11</v>
      </c>
      <c r="AP93" s="49"/>
      <c r="AQ93" s="103">
        <f t="shared" ref="AQ93:BV93" si="187">AQ87-SUM(AQ88:AQ92)</f>
        <v>-2.0176249262426893E-6</v>
      </c>
      <c r="AR93" s="114">
        <f t="shared" si="187"/>
        <v>4.6279964460715917E-7</v>
      </c>
      <c r="AS93" s="115">
        <f t="shared" si="187"/>
        <v>2.541341470596592E-9</v>
      </c>
      <c r="AT93" s="114">
        <f t="shared" si="187"/>
        <v>3.4063224463309894E-9</v>
      </c>
      <c r="AU93" s="114">
        <f t="shared" si="187"/>
        <v>1.2376655256218783E-11</v>
      </c>
      <c r="AV93" s="98">
        <f t="shared" si="187"/>
        <v>1.5498216043852153E-9</v>
      </c>
      <c r="AW93" s="98">
        <f t="shared" si="187"/>
        <v>1.758138634677664E-9</v>
      </c>
      <c r="AX93" s="98">
        <f t="shared" si="187"/>
        <v>1.1141925160274013E-9</v>
      </c>
      <c r="AY93" s="116">
        <f t="shared" si="187"/>
        <v>9.9784132068236886E-9</v>
      </c>
      <c r="AZ93" s="98">
        <f t="shared" si="187"/>
        <v>-5.9721938505674643E-10</v>
      </c>
      <c r="BA93" s="103">
        <f t="shared" si="187"/>
        <v>7.1865170259144406E-8</v>
      </c>
      <c r="BB93" s="103">
        <f t="shared" si="187"/>
        <v>-7.589674488883702E-8</v>
      </c>
      <c r="BC93" s="103">
        <f t="shared" si="187"/>
        <v>7.6468765763948454E-9</v>
      </c>
      <c r="BD93" s="103">
        <f t="shared" si="187"/>
        <v>1.1299785551699415E-8</v>
      </c>
      <c r="BE93" s="103">
        <f t="shared" si="187"/>
        <v>1.6410857228699172E-8</v>
      </c>
      <c r="BF93" s="103">
        <f t="shared" si="187"/>
        <v>-2.4283380861689352E-8</v>
      </c>
      <c r="BG93" s="103">
        <f t="shared" si="187"/>
        <v>7.2597403644181213E-9</v>
      </c>
      <c r="BH93" s="103">
        <f t="shared" si="187"/>
        <v>-8.4251450260808269E-9</v>
      </c>
      <c r="BI93" s="103">
        <f t="shared" si="187"/>
        <v>4.5962700756518871E-8</v>
      </c>
      <c r="BJ93" s="103">
        <f t="shared" si="187"/>
        <v>-3.6959872495856416E-8</v>
      </c>
      <c r="BK93" s="103">
        <f t="shared" si="187"/>
        <v>-3.7989567047702621E-9</v>
      </c>
      <c r="BL93" s="103">
        <f t="shared" si="187"/>
        <v>6.9076621089791956E-9</v>
      </c>
      <c r="BM93" s="103">
        <f t="shared" si="187"/>
        <v>-2.8495491299906917E-8</v>
      </c>
      <c r="BN93" s="103">
        <f t="shared" si="187"/>
        <v>-4.5521587388464013E-8</v>
      </c>
      <c r="BO93" s="103">
        <f t="shared" si="187"/>
        <v>3.4952972960411444E-8</v>
      </c>
      <c r="BP93" s="103">
        <f t="shared" si="187"/>
        <v>7.7865254244358084E-9</v>
      </c>
      <c r="BQ93" s="103">
        <f t="shared" si="187"/>
        <v>3.8022419657224305E-9</v>
      </c>
      <c r="BR93" s="103">
        <f t="shared" si="187"/>
        <v>-3.0836948550216903E-9</v>
      </c>
      <c r="BS93" s="103">
        <f t="shared" si="187"/>
        <v>-3.4991720632149281E-9</v>
      </c>
      <c r="BT93" s="103">
        <f t="shared" si="187"/>
        <v>7.4078155831713843E-9</v>
      </c>
      <c r="BU93" s="103">
        <f t="shared" si="187"/>
        <v>5.512164613641346E-9</v>
      </c>
      <c r="BV93" s="103">
        <f t="shared" si="187"/>
        <v>-1.0385140969404461E-8</v>
      </c>
    </row>
    <row r="94" spans="1:77" s="22" customFormat="1"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G94" s="118"/>
      <c r="AH94" s="117"/>
      <c r="AI94" s="117"/>
      <c r="AJ94" s="117"/>
      <c r="AM94" s="34"/>
      <c r="AN94" s="34"/>
      <c r="AO94" s="34"/>
      <c r="AP94" s="34"/>
      <c r="AQ94" s="117"/>
      <c r="AR94" s="117"/>
      <c r="AS94" s="117"/>
      <c r="AT94" s="117"/>
      <c r="AU94" s="117"/>
      <c r="AV94" s="118"/>
      <c r="AW94" s="119"/>
      <c r="AX94" s="119"/>
      <c r="AZ94" s="118"/>
      <c r="BO94" s="118"/>
      <c r="BQ94" s="118"/>
      <c r="BR94" s="118"/>
      <c r="BS94" s="120"/>
      <c r="BT94" s="120"/>
      <c r="BU94" s="120"/>
      <c r="BV94" s="118"/>
    </row>
    <row r="95" spans="1:77">
      <c r="B95" s="22"/>
      <c r="C95" s="22"/>
      <c r="D95" s="22"/>
      <c r="E95" s="22"/>
      <c r="F95" s="22"/>
      <c r="G95" s="22"/>
      <c r="H95" s="22"/>
      <c r="I95" s="22"/>
      <c r="J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117"/>
      <c r="W95" s="117"/>
      <c r="X95" s="117"/>
      <c r="Y95" s="122"/>
      <c r="Z95" s="122"/>
      <c r="AA95" s="122"/>
      <c r="AB95" s="122"/>
      <c r="AC95" s="122"/>
      <c r="AD95" s="123"/>
      <c r="AE95" s="123"/>
      <c r="AH95" s="123"/>
      <c r="AI95" s="123"/>
      <c r="AJ95" s="123"/>
      <c r="AM95" s="34"/>
      <c r="AN95" s="34"/>
      <c r="AO95" s="34"/>
      <c r="AP95" s="34"/>
      <c r="AQ95" s="117"/>
      <c r="AR95" s="117"/>
      <c r="AS95" s="117"/>
      <c r="AT95" s="117"/>
      <c r="AU95" s="117"/>
      <c r="AV95" s="117"/>
      <c r="AW95" s="117"/>
      <c r="AX95" s="117"/>
      <c r="AY95" s="22"/>
      <c r="AZ95" s="117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1:77">
      <c r="B96" s="22"/>
      <c r="C96" s="22"/>
      <c r="D96" s="22"/>
      <c r="E96" s="22"/>
      <c r="F96" s="22"/>
      <c r="G96" s="22"/>
      <c r="H96" s="22"/>
      <c r="I96" s="22"/>
      <c r="J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117"/>
      <c r="W96" s="117"/>
      <c r="X96" s="117"/>
      <c r="Y96" s="122"/>
      <c r="Z96" s="122"/>
      <c r="AA96" s="122"/>
      <c r="AB96" s="122"/>
      <c r="AC96" s="122"/>
      <c r="AD96" s="123"/>
      <c r="AE96" s="123"/>
      <c r="AH96" s="123"/>
      <c r="AI96" s="123"/>
      <c r="AJ96" s="123"/>
      <c r="AM96" s="34"/>
      <c r="AN96" s="34"/>
      <c r="AO96" s="34"/>
      <c r="AP96" s="34"/>
      <c r="AQ96" s="117"/>
      <c r="AR96" s="117"/>
      <c r="AS96" s="117"/>
      <c r="AT96" s="117"/>
      <c r="AU96" s="117"/>
      <c r="AV96" s="117"/>
      <c r="AW96" s="117"/>
      <c r="AX96" s="117"/>
      <c r="AY96" s="22"/>
      <c r="AZ96" s="117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2:70">
      <c r="B97" s="22"/>
      <c r="C97" s="22"/>
      <c r="D97" s="22"/>
      <c r="E97" s="22"/>
      <c r="F97" s="22"/>
      <c r="G97" s="22"/>
      <c r="H97" s="22"/>
      <c r="I97" s="22"/>
      <c r="J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117"/>
      <c r="W97" s="117"/>
      <c r="X97" s="117"/>
      <c r="Y97" s="122"/>
      <c r="Z97" s="122"/>
      <c r="AA97" s="122"/>
      <c r="AB97" s="122"/>
      <c r="AC97" s="122"/>
      <c r="AD97" s="123"/>
      <c r="AE97" s="123"/>
      <c r="AH97" s="123"/>
      <c r="AI97" s="123"/>
      <c r="AJ97" s="123"/>
      <c r="AM97" s="34"/>
      <c r="AN97" s="34"/>
      <c r="AO97" s="34"/>
      <c r="AP97" s="34"/>
      <c r="AQ97" s="117"/>
      <c r="AR97" s="117"/>
      <c r="AS97" s="117"/>
      <c r="AT97" s="117"/>
      <c r="AU97" s="117"/>
      <c r="AV97" s="117"/>
      <c r="AW97" s="117"/>
      <c r="AX97" s="117"/>
      <c r="AY97" s="22"/>
      <c r="AZ97" s="117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2:70">
      <c r="B98" s="22"/>
      <c r="C98" s="22"/>
      <c r="D98" s="22"/>
      <c r="E98" s="22"/>
      <c r="F98" s="22"/>
      <c r="G98" s="22"/>
      <c r="H98" s="22"/>
      <c r="I98" s="22"/>
      <c r="J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117"/>
      <c r="W98" s="117"/>
      <c r="X98" s="117"/>
      <c r="Y98" s="122"/>
      <c r="Z98" s="122"/>
      <c r="AA98" s="122"/>
      <c r="AB98" s="122"/>
      <c r="AC98" s="122"/>
      <c r="AD98" s="123"/>
      <c r="AE98" s="123"/>
      <c r="AH98" s="123"/>
      <c r="AI98" s="123"/>
      <c r="AJ98" s="123"/>
      <c r="AM98" s="34"/>
      <c r="AN98" s="34"/>
      <c r="AO98" s="34"/>
      <c r="AP98" s="34"/>
      <c r="AQ98" s="117"/>
      <c r="AR98" s="117"/>
      <c r="AS98" s="117"/>
      <c r="AT98" s="117"/>
      <c r="AU98" s="117"/>
      <c r="AV98" s="117"/>
      <c r="AW98" s="117"/>
      <c r="AX98" s="117"/>
      <c r="AY98" s="22"/>
      <c r="AZ98" s="117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2:70">
      <c r="B99" s="22"/>
      <c r="C99" s="22"/>
      <c r="D99" s="22"/>
      <c r="E99" s="22"/>
      <c r="F99" s="22"/>
      <c r="G99" s="22"/>
      <c r="H99" s="22"/>
      <c r="I99" s="22"/>
      <c r="J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117"/>
      <c r="W99" s="117"/>
      <c r="X99" s="117"/>
      <c r="Y99" s="122"/>
      <c r="Z99" s="122"/>
      <c r="AA99" s="122"/>
      <c r="AB99" s="122"/>
      <c r="AC99" s="122"/>
      <c r="AD99" s="123"/>
      <c r="AE99" s="123"/>
      <c r="AH99" s="123"/>
      <c r="AI99" s="123"/>
      <c r="AJ99" s="123"/>
      <c r="AM99" s="34"/>
      <c r="AN99" s="34"/>
      <c r="AO99" s="34"/>
      <c r="AP99" s="34"/>
      <c r="AQ99" s="117"/>
      <c r="AR99" s="117"/>
      <c r="AS99" s="117"/>
      <c r="AT99" s="117"/>
      <c r="AU99" s="117"/>
      <c r="AV99" s="117"/>
      <c r="AW99" s="117"/>
      <c r="AX99" s="117"/>
      <c r="AY99" s="22"/>
      <c r="AZ99" s="117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2:70">
      <c r="B100" s="22"/>
      <c r="C100" s="22"/>
      <c r="D100" s="22"/>
      <c r="E100" s="22"/>
      <c r="F100" s="22"/>
      <c r="G100" s="22"/>
      <c r="H100" s="22"/>
      <c r="I100" s="22"/>
      <c r="J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117"/>
      <c r="W100" s="117"/>
      <c r="X100" s="117"/>
      <c r="Y100" s="122"/>
      <c r="Z100" s="122"/>
      <c r="AA100" s="122"/>
      <c r="AB100" s="122"/>
      <c r="AC100" s="122"/>
      <c r="AD100" s="123"/>
      <c r="AE100" s="123"/>
      <c r="AH100" s="123"/>
      <c r="AI100" s="123"/>
      <c r="AJ100" s="123"/>
      <c r="AM100" s="34"/>
      <c r="AN100" s="34"/>
      <c r="AO100" s="34"/>
      <c r="AP100" s="34"/>
      <c r="AQ100" s="117"/>
      <c r="AR100" s="117"/>
      <c r="AS100" s="117"/>
      <c r="AT100" s="117"/>
      <c r="AU100" s="117"/>
      <c r="AV100" s="117"/>
      <c r="AW100" s="117"/>
      <c r="AX100" s="117"/>
      <c r="AY100" s="22"/>
      <c r="AZ100" s="117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2:70">
      <c r="B101" s="22"/>
      <c r="C101" s="22"/>
      <c r="D101" s="22"/>
      <c r="E101" s="22"/>
      <c r="F101" s="22"/>
      <c r="G101" s="22"/>
      <c r="H101" s="22"/>
      <c r="I101" s="22"/>
      <c r="J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117"/>
      <c r="W101" s="117"/>
      <c r="X101" s="117"/>
      <c r="Y101" s="122"/>
      <c r="Z101" s="122"/>
      <c r="AA101" s="122"/>
      <c r="AB101" s="122"/>
      <c r="AC101" s="122"/>
      <c r="AD101" s="123"/>
      <c r="AE101" s="123"/>
      <c r="AH101" s="123"/>
      <c r="AI101" s="123"/>
      <c r="AJ101" s="123"/>
      <c r="AM101" s="34"/>
      <c r="AN101" s="34"/>
      <c r="AO101" s="34"/>
      <c r="AP101" s="34"/>
      <c r="AQ101" s="117"/>
      <c r="AR101" s="117"/>
      <c r="AS101" s="117"/>
      <c r="AT101" s="117"/>
      <c r="AU101" s="117"/>
      <c r="AV101" s="117"/>
      <c r="AW101" s="117"/>
      <c r="AX101" s="117"/>
      <c r="AY101" s="22"/>
      <c r="AZ101" s="117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2:70">
      <c r="B102" s="22"/>
      <c r="C102" s="22"/>
      <c r="D102" s="22"/>
      <c r="E102" s="22"/>
      <c r="F102" s="22"/>
      <c r="G102" s="22"/>
      <c r="H102" s="22"/>
      <c r="I102" s="22"/>
      <c r="J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117"/>
      <c r="W102" s="117"/>
      <c r="X102" s="117"/>
      <c r="Y102" s="122"/>
      <c r="Z102" s="122"/>
      <c r="AA102" s="122"/>
      <c r="AB102" s="122"/>
      <c r="AC102" s="122"/>
      <c r="AD102" s="123"/>
      <c r="AE102" s="123"/>
      <c r="AH102" s="123"/>
      <c r="AI102" s="123"/>
      <c r="AJ102" s="123"/>
      <c r="AM102" s="34"/>
      <c r="AN102" s="34"/>
      <c r="AO102" s="34"/>
      <c r="AP102" s="34"/>
      <c r="AQ102" s="117"/>
      <c r="AR102" s="117"/>
      <c r="AS102" s="117"/>
      <c r="AT102" s="117"/>
      <c r="AU102" s="117"/>
      <c r="AV102" s="117"/>
      <c r="AW102" s="117"/>
      <c r="AX102" s="117"/>
      <c r="AY102" s="22"/>
      <c r="AZ102" s="117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2:70">
      <c r="B103" s="22"/>
      <c r="C103" s="22"/>
      <c r="D103" s="22"/>
      <c r="E103" s="22"/>
      <c r="F103" s="22"/>
      <c r="G103" s="22"/>
      <c r="H103" s="22"/>
      <c r="I103" s="22"/>
      <c r="J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117"/>
      <c r="W103" s="117"/>
      <c r="X103" s="117"/>
      <c r="Y103" s="122"/>
      <c r="Z103" s="122"/>
      <c r="AA103" s="122"/>
      <c r="AB103" s="122"/>
      <c r="AC103" s="122"/>
      <c r="AD103" s="123"/>
      <c r="AE103" s="123"/>
      <c r="AH103" s="123"/>
      <c r="AI103" s="123"/>
      <c r="AJ103" s="123"/>
      <c r="AM103" s="34"/>
      <c r="AN103" s="34"/>
      <c r="AO103" s="34"/>
      <c r="AP103" s="34"/>
      <c r="AQ103" s="117"/>
      <c r="AR103" s="117"/>
      <c r="AS103" s="117"/>
      <c r="AT103" s="117"/>
      <c r="AU103" s="117"/>
      <c r="AV103" s="117"/>
      <c r="AW103" s="117"/>
      <c r="AX103" s="117"/>
      <c r="AY103" s="22"/>
      <c r="AZ103" s="117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2:70">
      <c r="B104" s="22"/>
      <c r="C104" s="22"/>
      <c r="D104" s="22"/>
      <c r="E104" s="22"/>
      <c r="F104" s="22"/>
      <c r="G104" s="22"/>
      <c r="H104" s="22"/>
      <c r="I104" s="22"/>
      <c r="J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AM104" s="28"/>
      <c r="AN104" s="28"/>
      <c r="AQ104" s="22"/>
      <c r="AR104" s="22"/>
      <c r="AS104" s="22"/>
      <c r="AT104" s="22"/>
      <c r="AU104" s="22"/>
      <c r="AV104" s="117"/>
      <c r="AW104" s="117"/>
      <c r="AX104" s="117"/>
      <c r="AY104" s="22"/>
      <c r="AZ104" s="117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2:70">
      <c r="B105" s="22"/>
      <c r="C105" s="22"/>
      <c r="D105" s="22"/>
      <c r="E105" s="22"/>
      <c r="F105" s="22"/>
      <c r="G105" s="22"/>
      <c r="H105" s="22"/>
      <c r="I105" s="22"/>
      <c r="J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AM105" s="28"/>
      <c r="AN105" s="28"/>
      <c r="AQ105" s="22"/>
      <c r="AR105" s="22"/>
      <c r="AS105" s="22"/>
      <c r="AT105" s="22"/>
      <c r="AU105" s="22"/>
      <c r="AV105" s="117"/>
      <c r="AW105" s="117"/>
      <c r="AX105" s="117"/>
      <c r="AY105" s="22"/>
      <c r="AZ105" s="117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2:70">
      <c r="B106" s="22"/>
      <c r="C106" s="22"/>
      <c r="D106" s="22"/>
      <c r="E106" s="22"/>
      <c r="F106" s="22"/>
      <c r="G106" s="22"/>
      <c r="H106" s="22"/>
      <c r="I106" s="22"/>
      <c r="J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AM106" s="28"/>
      <c r="AN106" s="28"/>
      <c r="AQ106" s="22"/>
      <c r="AR106" s="22"/>
      <c r="AS106" s="22"/>
      <c r="AT106" s="22"/>
      <c r="AU106" s="22"/>
      <c r="AV106" s="117"/>
      <c r="AW106" s="117"/>
      <c r="AX106" s="117"/>
      <c r="AY106" s="22"/>
      <c r="AZ106" s="117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2:70">
      <c r="B107" s="22"/>
      <c r="C107" s="22"/>
      <c r="D107" s="22"/>
      <c r="E107" s="22"/>
      <c r="F107" s="22"/>
      <c r="G107" s="22"/>
      <c r="H107" s="22"/>
      <c r="I107" s="22"/>
      <c r="J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AM107" s="28"/>
      <c r="AN107" s="28"/>
      <c r="AQ107" s="22"/>
      <c r="AR107" s="22"/>
      <c r="AS107" s="22"/>
      <c r="AT107" s="22"/>
      <c r="AU107" s="22"/>
      <c r="AV107" s="117"/>
      <c r="AW107" s="117"/>
      <c r="AX107" s="117"/>
      <c r="AY107" s="22"/>
      <c r="AZ107" s="117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2:70">
      <c r="B108" s="22"/>
      <c r="C108" s="22"/>
      <c r="D108" s="22"/>
      <c r="E108" s="22"/>
      <c r="F108" s="22"/>
      <c r="G108" s="22"/>
      <c r="H108" s="22"/>
      <c r="I108" s="22"/>
      <c r="J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AM108" s="28"/>
      <c r="AN108" s="28"/>
      <c r="AQ108" s="22"/>
      <c r="AR108" s="22"/>
      <c r="AS108" s="22"/>
      <c r="AT108" s="22"/>
      <c r="AU108" s="22"/>
      <c r="AV108" s="117"/>
      <c r="AW108" s="117"/>
      <c r="AX108" s="117"/>
      <c r="AY108" s="22"/>
      <c r="AZ108" s="117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2:70">
      <c r="B109" s="22"/>
      <c r="C109" s="22"/>
      <c r="D109" s="22"/>
      <c r="E109" s="22"/>
      <c r="F109" s="22"/>
      <c r="G109" s="22"/>
      <c r="H109" s="22"/>
      <c r="I109" s="22"/>
      <c r="J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AM109" s="28"/>
      <c r="AN109" s="28"/>
      <c r="AQ109" s="22"/>
      <c r="AR109" s="22"/>
      <c r="AS109" s="22"/>
      <c r="AT109" s="22"/>
      <c r="AU109" s="22"/>
      <c r="AV109" s="117"/>
      <c r="AW109" s="117"/>
      <c r="AX109" s="117"/>
      <c r="AY109" s="22"/>
      <c r="AZ109" s="117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2:70">
      <c r="B110" s="22"/>
      <c r="C110" s="22"/>
      <c r="D110" s="22"/>
      <c r="E110" s="22"/>
      <c r="F110" s="22"/>
      <c r="G110" s="22"/>
      <c r="H110" s="22"/>
      <c r="I110" s="22"/>
      <c r="J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AM110" s="28"/>
      <c r="AN110" s="28"/>
      <c r="AQ110" s="22"/>
      <c r="AR110" s="22"/>
      <c r="AS110" s="22"/>
      <c r="AT110" s="22"/>
      <c r="AU110" s="22"/>
      <c r="AV110" s="117"/>
      <c r="AW110" s="117"/>
      <c r="AX110" s="117"/>
      <c r="AY110" s="22"/>
      <c r="AZ110" s="117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2:70">
      <c r="B111" s="22"/>
      <c r="C111" s="22"/>
      <c r="D111" s="22"/>
      <c r="E111" s="22"/>
      <c r="F111" s="22"/>
      <c r="G111" s="22"/>
      <c r="H111" s="22"/>
      <c r="I111" s="22"/>
      <c r="J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AM111" s="28"/>
      <c r="AN111" s="28"/>
      <c r="AQ111" s="22"/>
      <c r="AR111" s="22"/>
      <c r="AS111" s="22"/>
      <c r="AT111" s="22"/>
      <c r="AU111" s="22"/>
      <c r="AV111" s="117"/>
      <c r="AW111" s="117"/>
      <c r="AX111" s="117"/>
      <c r="AY111" s="22"/>
      <c r="AZ111" s="117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2:70">
      <c r="B112" s="22"/>
      <c r="C112" s="22"/>
      <c r="D112" s="22"/>
      <c r="E112" s="22"/>
      <c r="F112" s="22"/>
      <c r="G112" s="22"/>
      <c r="H112" s="22"/>
      <c r="I112" s="22"/>
      <c r="J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AM112" s="28"/>
      <c r="AN112" s="28"/>
      <c r="AQ112" s="22"/>
      <c r="AR112" s="22"/>
      <c r="AS112" s="22"/>
      <c r="AT112" s="22"/>
      <c r="AU112" s="22"/>
      <c r="AV112" s="117"/>
      <c r="AW112" s="117"/>
      <c r="AX112" s="117"/>
      <c r="AY112" s="22"/>
      <c r="AZ112" s="117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2:70">
      <c r="B113" s="22"/>
      <c r="C113" s="22"/>
      <c r="D113" s="22"/>
      <c r="E113" s="22"/>
      <c r="F113" s="22"/>
      <c r="G113" s="22"/>
      <c r="H113" s="22"/>
      <c r="I113" s="22"/>
      <c r="J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AM113" s="28"/>
      <c r="AN113" s="28"/>
      <c r="AQ113" s="22"/>
      <c r="AR113" s="22"/>
      <c r="AS113" s="22"/>
      <c r="AT113" s="22"/>
      <c r="AU113" s="22"/>
      <c r="AV113" s="117"/>
      <c r="AW113" s="117"/>
      <c r="AX113" s="117"/>
      <c r="AY113" s="22"/>
      <c r="AZ113" s="117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2:70">
      <c r="B114" s="22"/>
      <c r="C114" s="22"/>
      <c r="D114" s="22"/>
      <c r="E114" s="22"/>
      <c r="F114" s="22"/>
      <c r="G114" s="22"/>
      <c r="H114" s="22"/>
      <c r="I114" s="22"/>
      <c r="J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AM114" s="28"/>
      <c r="AN114" s="28"/>
      <c r="AQ114" s="22"/>
      <c r="AR114" s="22"/>
      <c r="AS114" s="22"/>
      <c r="AT114" s="22"/>
      <c r="AU114" s="22"/>
      <c r="AV114" s="117"/>
      <c r="AW114" s="117"/>
      <c r="AX114" s="117"/>
      <c r="AY114" s="22"/>
      <c r="AZ114" s="117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2:70">
      <c r="B115" s="22"/>
      <c r="C115" s="22"/>
      <c r="D115" s="22"/>
      <c r="E115" s="22"/>
      <c r="F115" s="22"/>
      <c r="G115" s="22"/>
      <c r="H115" s="22"/>
      <c r="I115" s="22"/>
      <c r="J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AM115" s="28"/>
      <c r="AN115" s="28"/>
      <c r="AQ115" s="22"/>
      <c r="AR115" s="22"/>
      <c r="AS115" s="22"/>
      <c r="AT115" s="22"/>
      <c r="AU115" s="22"/>
      <c r="AV115" s="117"/>
      <c r="AW115" s="117"/>
      <c r="AX115" s="117"/>
      <c r="AY115" s="22"/>
      <c r="AZ115" s="117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2:70">
      <c r="B116" s="22"/>
      <c r="C116" s="22"/>
      <c r="D116" s="22"/>
      <c r="E116" s="22"/>
      <c r="F116" s="22"/>
      <c r="G116" s="22"/>
      <c r="H116" s="22"/>
      <c r="I116" s="22"/>
      <c r="J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AM116" s="28"/>
      <c r="AN116" s="28"/>
      <c r="AQ116" s="22"/>
      <c r="AR116" s="22"/>
      <c r="AS116" s="22"/>
      <c r="AT116" s="22"/>
      <c r="AU116" s="22"/>
      <c r="AV116" s="117"/>
      <c r="AW116" s="117"/>
      <c r="AX116" s="117"/>
      <c r="AY116" s="22"/>
      <c r="AZ116" s="117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2:70">
      <c r="B117" s="22"/>
      <c r="C117" s="22"/>
      <c r="D117" s="22"/>
      <c r="E117" s="22"/>
      <c r="F117" s="22"/>
      <c r="G117" s="22"/>
      <c r="H117" s="22"/>
      <c r="I117" s="22"/>
      <c r="J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AM117" s="28"/>
      <c r="AN117" s="28"/>
      <c r="AQ117" s="22"/>
      <c r="AR117" s="22"/>
      <c r="AS117" s="22"/>
      <c r="AT117" s="22"/>
      <c r="AU117" s="22"/>
      <c r="AV117" s="117"/>
      <c r="AW117" s="117"/>
      <c r="AX117" s="117"/>
      <c r="AY117" s="22"/>
      <c r="AZ117" s="117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2:70">
      <c r="B118" s="22"/>
      <c r="C118" s="22"/>
      <c r="D118" s="22"/>
      <c r="E118" s="22"/>
      <c r="F118" s="22"/>
      <c r="G118" s="22"/>
      <c r="H118" s="22"/>
      <c r="I118" s="22"/>
      <c r="J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AM118" s="28"/>
      <c r="AN118" s="28"/>
      <c r="AQ118" s="22"/>
      <c r="AR118" s="22"/>
      <c r="AS118" s="22"/>
      <c r="AT118" s="22"/>
      <c r="AU118" s="22"/>
      <c r="AV118" s="117"/>
      <c r="AW118" s="117"/>
      <c r="AX118" s="117"/>
      <c r="AY118" s="22"/>
      <c r="AZ118" s="117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2:70">
      <c r="B119" s="22"/>
      <c r="C119" s="22"/>
      <c r="D119" s="22"/>
      <c r="E119" s="22"/>
      <c r="F119" s="22"/>
      <c r="G119" s="22"/>
      <c r="H119" s="22"/>
      <c r="I119" s="22"/>
      <c r="J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AM119" s="28"/>
      <c r="AN119" s="28"/>
      <c r="AQ119" s="22"/>
      <c r="AR119" s="22"/>
      <c r="AS119" s="22"/>
      <c r="AT119" s="22"/>
      <c r="AU119" s="22"/>
      <c r="AV119" s="117"/>
      <c r="AW119" s="117"/>
      <c r="AX119" s="117"/>
      <c r="AY119" s="22"/>
      <c r="AZ119" s="117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2:70">
      <c r="B120" s="22"/>
      <c r="C120" s="22"/>
      <c r="D120" s="22"/>
      <c r="E120" s="22"/>
      <c r="F120" s="22"/>
      <c r="G120" s="22"/>
      <c r="H120" s="22"/>
      <c r="I120" s="22"/>
      <c r="J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AM120" s="28"/>
      <c r="AN120" s="28"/>
      <c r="AQ120" s="22"/>
      <c r="AR120" s="22"/>
      <c r="AS120" s="22"/>
      <c r="AT120" s="22"/>
      <c r="AU120" s="22"/>
      <c r="AV120" s="117"/>
      <c r="AW120" s="117"/>
      <c r="AX120" s="117"/>
      <c r="AY120" s="22"/>
      <c r="AZ120" s="117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2:70">
      <c r="B121" s="22"/>
      <c r="C121" s="22"/>
      <c r="D121" s="22"/>
      <c r="E121" s="22"/>
      <c r="F121" s="22"/>
      <c r="G121" s="22"/>
      <c r="H121" s="22"/>
      <c r="I121" s="22"/>
      <c r="J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AM121" s="28"/>
      <c r="AN121" s="28"/>
      <c r="AQ121" s="22"/>
      <c r="AR121" s="22"/>
      <c r="AS121" s="22"/>
      <c r="AT121" s="22"/>
      <c r="AU121" s="22"/>
      <c r="AV121" s="117"/>
      <c r="AW121" s="117"/>
      <c r="AX121" s="117"/>
      <c r="AY121" s="22"/>
      <c r="AZ121" s="117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2:70">
      <c r="B122" s="22"/>
      <c r="C122" s="22"/>
      <c r="D122" s="22"/>
      <c r="E122" s="22"/>
      <c r="F122" s="22"/>
      <c r="G122" s="22"/>
      <c r="H122" s="22"/>
      <c r="I122" s="22"/>
      <c r="J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AM122" s="28"/>
      <c r="AN122" s="28"/>
      <c r="AQ122" s="22"/>
      <c r="AR122" s="22"/>
      <c r="AS122" s="22"/>
      <c r="AT122" s="22"/>
      <c r="AU122" s="22"/>
      <c r="AV122" s="117"/>
      <c r="AW122" s="117"/>
      <c r="AX122" s="117"/>
      <c r="AY122" s="22"/>
      <c r="AZ122" s="117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2:70">
      <c r="B123" s="22"/>
      <c r="C123" s="22"/>
      <c r="D123" s="22"/>
      <c r="E123" s="22"/>
      <c r="F123" s="22"/>
      <c r="G123" s="22"/>
      <c r="H123" s="22"/>
      <c r="I123" s="22"/>
      <c r="J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AM123" s="28"/>
      <c r="AN123" s="28"/>
      <c r="AQ123" s="22"/>
      <c r="AR123" s="22"/>
      <c r="AS123" s="22"/>
      <c r="AT123" s="22"/>
      <c r="AU123" s="22"/>
      <c r="AV123" s="117"/>
      <c r="AW123" s="117"/>
      <c r="AX123" s="117"/>
      <c r="AY123" s="22"/>
      <c r="AZ123" s="117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2:70">
      <c r="B124" s="22"/>
      <c r="C124" s="22"/>
      <c r="D124" s="22"/>
      <c r="E124" s="22"/>
      <c r="F124" s="22"/>
      <c r="G124" s="22"/>
      <c r="H124" s="22"/>
      <c r="I124" s="22"/>
      <c r="J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AM124" s="28"/>
      <c r="AN124" s="28"/>
      <c r="AQ124" s="22"/>
      <c r="AR124" s="22"/>
      <c r="AS124" s="22"/>
      <c r="AT124" s="22"/>
      <c r="AU124" s="22"/>
      <c r="AV124" s="117"/>
      <c r="AW124" s="117"/>
      <c r="AX124" s="117"/>
      <c r="AY124" s="22"/>
      <c r="AZ124" s="117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2:70">
      <c r="B125" s="22"/>
      <c r="C125" s="22"/>
      <c r="D125" s="22"/>
      <c r="E125" s="22"/>
      <c r="F125" s="22"/>
      <c r="G125" s="22"/>
      <c r="H125" s="22"/>
      <c r="I125" s="22"/>
      <c r="J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AM125" s="28"/>
      <c r="AN125" s="28"/>
      <c r="AQ125" s="22"/>
      <c r="AR125" s="22"/>
      <c r="AS125" s="22"/>
      <c r="AT125" s="22"/>
      <c r="AU125" s="22"/>
      <c r="AV125" s="117"/>
      <c r="AW125" s="117"/>
      <c r="AX125" s="117"/>
      <c r="AY125" s="22"/>
      <c r="AZ125" s="117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2:70">
      <c r="B126" s="22"/>
      <c r="C126" s="22"/>
      <c r="D126" s="22"/>
      <c r="E126" s="22"/>
      <c r="F126" s="22"/>
      <c r="G126" s="22"/>
      <c r="H126" s="22"/>
      <c r="I126" s="22"/>
      <c r="J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AM126" s="28"/>
      <c r="AN126" s="28"/>
      <c r="AQ126" s="22"/>
      <c r="AR126" s="22"/>
      <c r="AS126" s="22"/>
      <c r="AT126" s="22"/>
      <c r="AU126" s="22"/>
      <c r="AV126" s="117"/>
      <c r="AW126" s="117"/>
      <c r="AX126" s="117"/>
      <c r="AY126" s="22"/>
      <c r="AZ126" s="117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2:70">
      <c r="B127" s="22"/>
      <c r="C127" s="22"/>
      <c r="D127" s="22"/>
      <c r="E127" s="22"/>
      <c r="F127" s="22"/>
      <c r="G127" s="22"/>
      <c r="H127" s="22"/>
      <c r="I127" s="22"/>
      <c r="J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AM127" s="28"/>
      <c r="AN127" s="28"/>
      <c r="AQ127" s="22"/>
      <c r="AR127" s="22"/>
      <c r="AS127" s="22"/>
      <c r="AT127" s="22"/>
      <c r="AU127" s="22"/>
      <c r="AV127" s="117"/>
      <c r="AW127" s="117"/>
      <c r="AX127" s="117"/>
      <c r="AY127" s="22"/>
      <c r="AZ127" s="117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2:70">
      <c r="B128" s="22"/>
      <c r="C128" s="22"/>
      <c r="D128" s="22"/>
      <c r="E128" s="22"/>
      <c r="F128" s="22"/>
      <c r="G128" s="22"/>
      <c r="H128" s="22"/>
      <c r="I128" s="22"/>
      <c r="J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AM128" s="28"/>
      <c r="AN128" s="28"/>
      <c r="AQ128" s="22"/>
      <c r="AR128" s="22"/>
      <c r="AS128" s="22"/>
      <c r="AT128" s="22"/>
      <c r="AU128" s="22"/>
      <c r="AV128" s="117"/>
      <c r="AW128" s="117"/>
      <c r="AX128" s="117"/>
      <c r="AY128" s="22"/>
      <c r="AZ128" s="117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2:70">
      <c r="B129" s="22"/>
      <c r="C129" s="22"/>
      <c r="D129" s="22"/>
      <c r="E129" s="22"/>
      <c r="F129" s="22"/>
      <c r="G129" s="22"/>
      <c r="H129" s="22"/>
      <c r="I129" s="22"/>
      <c r="J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AM129" s="28"/>
      <c r="AN129" s="28"/>
      <c r="AQ129" s="22"/>
      <c r="AR129" s="22"/>
      <c r="AS129" s="22"/>
      <c r="AT129" s="22"/>
      <c r="AU129" s="22"/>
      <c r="AV129" s="117"/>
      <c r="AW129" s="117"/>
      <c r="AX129" s="117"/>
      <c r="AY129" s="22"/>
      <c r="AZ129" s="117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2:70">
      <c r="B130" s="22"/>
      <c r="C130" s="22"/>
      <c r="D130" s="22"/>
      <c r="E130" s="22"/>
      <c r="F130" s="22"/>
      <c r="G130" s="22"/>
      <c r="H130" s="22"/>
      <c r="I130" s="22"/>
      <c r="J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AM130" s="28"/>
      <c r="AN130" s="28"/>
      <c r="AQ130" s="22"/>
      <c r="AR130" s="22"/>
      <c r="AS130" s="22"/>
      <c r="AT130" s="22"/>
      <c r="AU130" s="22"/>
      <c r="AV130" s="117"/>
      <c r="AW130" s="117"/>
      <c r="AX130" s="117"/>
      <c r="AY130" s="22"/>
      <c r="AZ130" s="117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2:70">
      <c r="B131" s="22"/>
      <c r="C131" s="22"/>
      <c r="D131" s="22"/>
      <c r="E131" s="22"/>
      <c r="F131" s="22"/>
      <c r="G131" s="22"/>
      <c r="H131" s="22"/>
      <c r="I131" s="22"/>
      <c r="J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AM131" s="28"/>
      <c r="AN131" s="28"/>
      <c r="AQ131" s="22"/>
      <c r="AR131" s="22"/>
      <c r="AS131" s="22"/>
      <c r="AT131" s="22"/>
      <c r="AU131" s="22"/>
      <c r="AV131" s="117"/>
      <c r="AW131" s="117"/>
      <c r="AX131" s="117"/>
      <c r="AY131" s="22"/>
      <c r="AZ131" s="117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2:70">
      <c r="B132" s="22"/>
      <c r="C132" s="22"/>
      <c r="D132" s="22"/>
      <c r="E132" s="22"/>
      <c r="F132" s="22"/>
      <c r="G132" s="22"/>
      <c r="H132" s="22"/>
      <c r="I132" s="22"/>
      <c r="J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AM132" s="28"/>
      <c r="AN132" s="28"/>
      <c r="AQ132" s="22"/>
      <c r="AR132" s="22"/>
      <c r="AS132" s="22"/>
      <c r="AT132" s="22"/>
      <c r="AU132" s="22"/>
      <c r="AV132" s="117"/>
      <c r="AW132" s="117"/>
      <c r="AX132" s="117"/>
      <c r="AY132" s="22"/>
      <c r="AZ132" s="117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2:70">
      <c r="B133" s="22"/>
      <c r="C133" s="22"/>
      <c r="D133" s="22"/>
      <c r="E133" s="22"/>
      <c r="F133" s="22"/>
      <c r="G133" s="22"/>
      <c r="H133" s="22"/>
      <c r="I133" s="22"/>
      <c r="J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AM133" s="28"/>
      <c r="AN133" s="28"/>
      <c r="AQ133" s="22"/>
      <c r="AR133" s="22"/>
      <c r="AS133" s="22"/>
      <c r="AT133" s="22"/>
      <c r="AU133" s="22"/>
      <c r="AV133" s="117"/>
      <c r="AW133" s="117"/>
      <c r="AX133" s="117"/>
      <c r="AY133" s="22"/>
      <c r="AZ133" s="117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2:70">
      <c r="B134" s="22"/>
      <c r="C134" s="22"/>
      <c r="D134" s="22"/>
      <c r="E134" s="22"/>
      <c r="F134" s="22"/>
      <c r="G134" s="22"/>
      <c r="H134" s="22"/>
      <c r="I134" s="22"/>
      <c r="J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AM134" s="28"/>
      <c r="AN134" s="28"/>
      <c r="AQ134" s="22"/>
      <c r="AR134" s="22"/>
      <c r="AS134" s="22"/>
      <c r="AT134" s="22"/>
      <c r="AU134" s="22"/>
      <c r="AV134" s="117"/>
      <c r="AW134" s="117"/>
      <c r="AX134" s="117"/>
      <c r="AY134" s="22"/>
      <c r="AZ134" s="117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2:70">
      <c r="B135" s="22"/>
      <c r="C135" s="22"/>
      <c r="D135" s="22"/>
      <c r="E135" s="22"/>
      <c r="F135" s="22"/>
      <c r="G135" s="22"/>
      <c r="H135" s="22"/>
      <c r="I135" s="22"/>
      <c r="J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AM135" s="28"/>
      <c r="AN135" s="28"/>
      <c r="AQ135" s="22"/>
      <c r="AR135" s="22"/>
      <c r="AS135" s="22"/>
      <c r="AT135" s="22"/>
      <c r="AU135" s="22"/>
      <c r="AV135" s="117"/>
      <c r="AW135" s="117"/>
      <c r="AX135" s="117"/>
      <c r="AY135" s="22"/>
      <c r="AZ135" s="117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2:70">
      <c r="B136" s="22"/>
      <c r="C136" s="22"/>
      <c r="D136" s="22"/>
      <c r="E136" s="22"/>
      <c r="F136" s="22"/>
      <c r="G136" s="22"/>
      <c r="H136" s="22"/>
      <c r="I136" s="22"/>
      <c r="J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AM136" s="28"/>
      <c r="AN136" s="28"/>
      <c r="AQ136" s="22"/>
      <c r="AR136" s="22"/>
      <c r="AS136" s="22"/>
      <c r="AT136" s="22"/>
      <c r="AU136" s="22"/>
      <c r="AV136" s="117"/>
      <c r="AW136" s="117"/>
      <c r="AX136" s="117"/>
      <c r="AY136" s="22"/>
      <c r="AZ136" s="117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2:70">
      <c r="B137" s="22"/>
      <c r="C137" s="22"/>
      <c r="D137" s="22"/>
      <c r="E137" s="22"/>
      <c r="F137" s="22"/>
      <c r="G137" s="22"/>
      <c r="H137" s="22"/>
      <c r="I137" s="22"/>
      <c r="J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AM137" s="28"/>
      <c r="AN137" s="28"/>
      <c r="AQ137" s="22"/>
      <c r="AR137" s="22"/>
      <c r="AS137" s="22"/>
      <c r="AT137" s="22"/>
      <c r="AU137" s="22"/>
      <c r="AV137" s="117"/>
      <c r="AW137" s="117"/>
      <c r="AX137" s="117"/>
      <c r="AY137" s="22"/>
      <c r="AZ137" s="117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2:70">
      <c r="B138" s="22"/>
      <c r="C138" s="22"/>
      <c r="D138" s="22"/>
      <c r="E138" s="22"/>
      <c r="F138" s="22"/>
      <c r="G138" s="22"/>
      <c r="H138" s="22"/>
      <c r="I138" s="22"/>
      <c r="J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AM138" s="28"/>
      <c r="AN138" s="28"/>
      <c r="AQ138" s="22"/>
      <c r="AR138" s="22"/>
      <c r="AS138" s="22"/>
      <c r="AT138" s="22"/>
      <c r="AU138" s="22"/>
      <c r="AV138" s="117"/>
      <c r="AW138" s="117"/>
      <c r="AX138" s="117"/>
      <c r="AY138" s="22"/>
      <c r="AZ138" s="117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2:70">
      <c r="B139" s="22"/>
      <c r="C139" s="22"/>
      <c r="D139" s="22"/>
      <c r="E139" s="22"/>
      <c r="F139" s="22"/>
      <c r="G139" s="22"/>
      <c r="H139" s="22"/>
      <c r="I139" s="22"/>
      <c r="J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AM139" s="28"/>
      <c r="AN139" s="28"/>
      <c r="AQ139" s="22"/>
      <c r="AR139" s="22"/>
      <c r="AS139" s="22"/>
      <c r="AT139" s="22"/>
      <c r="AU139" s="22"/>
      <c r="AV139" s="117"/>
      <c r="AW139" s="117"/>
      <c r="AX139" s="117"/>
      <c r="AY139" s="22"/>
      <c r="AZ139" s="117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2:70">
      <c r="B140" s="22"/>
      <c r="C140" s="22"/>
      <c r="D140" s="22"/>
      <c r="E140" s="22"/>
      <c r="F140" s="22"/>
      <c r="G140" s="22"/>
      <c r="H140" s="22"/>
      <c r="I140" s="22"/>
      <c r="J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AM140" s="28"/>
      <c r="AN140" s="28"/>
      <c r="AQ140" s="22"/>
      <c r="AR140" s="22"/>
      <c r="AS140" s="22"/>
      <c r="AT140" s="22"/>
      <c r="AU140" s="22"/>
      <c r="AV140" s="117"/>
      <c r="AW140" s="117"/>
      <c r="AX140" s="117"/>
      <c r="AY140" s="22"/>
      <c r="AZ140" s="117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2:70">
      <c r="B141" s="22"/>
      <c r="C141" s="22"/>
      <c r="D141" s="22"/>
      <c r="E141" s="22"/>
      <c r="F141" s="22"/>
      <c r="G141" s="22"/>
      <c r="H141" s="22"/>
      <c r="I141" s="22"/>
      <c r="J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AM141" s="28"/>
      <c r="AN141" s="28"/>
      <c r="AQ141" s="22"/>
      <c r="AR141" s="22"/>
      <c r="AS141" s="22"/>
      <c r="AT141" s="22"/>
      <c r="AU141" s="22"/>
      <c r="AV141" s="117"/>
      <c r="AW141" s="117"/>
      <c r="AX141" s="117"/>
      <c r="AY141" s="22"/>
      <c r="AZ141" s="117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2:70">
      <c r="B142" s="22"/>
      <c r="C142" s="22"/>
      <c r="D142" s="22"/>
      <c r="E142" s="22"/>
      <c r="F142" s="22"/>
      <c r="G142" s="22"/>
      <c r="H142" s="22"/>
      <c r="I142" s="22"/>
      <c r="J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AM142" s="28"/>
      <c r="AN142" s="28"/>
      <c r="AQ142" s="22"/>
      <c r="AR142" s="22"/>
      <c r="AS142" s="22"/>
      <c r="AT142" s="22"/>
      <c r="AU142" s="22"/>
      <c r="AV142" s="117"/>
      <c r="AW142" s="117"/>
      <c r="AX142" s="117"/>
      <c r="AY142" s="22"/>
      <c r="AZ142" s="117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2:70">
      <c r="B143" s="22"/>
      <c r="C143" s="22"/>
      <c r="D143" s="22"/>
      <c r="E143" s="22"/>
      <c r="F143" s="22"/>
      <c r="G143" s="22"/>
      <c r="H143" s="22"/>
      <c r="I143" s="22"/>
      <c r="J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AM143" s="28"/>
      <c r="AN143" s="28"/>
      <c r="AQ143" s="22"/>
      <c r="AR143" s="22"/>
      <c r="AS143" s="22"/>
      <c r="AT143" s="22"/>
      <c r="AU143" s="22"/>
      <c r="AV143" s="117"/>
      <c r="AW143" s="117"/>
      <c r="AX143" s="117"/>
      <c r="AY143" s="22"/>
      <c r="AZ143" s="117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2:70">
      <c r="B144" s="22"/>
      <c r="C144" s="22"/>
      <c r="D144" s="22"/>
      <c r="E144" s="22"/>
      <c r="F144" s="22"/>
      <c r="G144" s="22"/>
      <c r="H144" s="22"/>
      <c r="I144" s="22"/>
      <c r="J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AM144" s="28"/>
      <c r="AN144" s="28"/>
      <c r="AQ144" s="22"/>
      <c r="AR144" s="22"/>
      <c r="AS144" s="22"/>
      <c r="AT144" s="22"/>
      <c r="AU144" s="22"/>
      <c r="AV144" s="117"/>
      <c r="AW144" s="117"/>
      <c r="AX144" s="117"/>
      <c r="AY144" s="22"/>
      <c r="AZ144" s="117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2:70">
      <c r="B145" s="22"/>
      <c r="C145" s="22"/>
      <c r="D145" s="22"/>
      <c r="E145" s="22"/>
      <c r="F145" s="22"/>
      <c r="G145" s="22"/>
      <c r="H145" s="22"/>
      <c r="I145" s="22"/>
      <c r="J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AM145" s="28"/>
      <c r="AN145" s="28"/>
      <c r="AQ145" s="22"/>
      <c r="AR145" s="22"/>
      <c r="AS145" s="22"/>
      <c r="AT145" s="22"/>
      <c r="AU145" s="22"/>
      <c r="AV145" s="117"/>
      <c r="AW145" s="117"/>
      <c r="AX145" s="117"/>
      <c r="AY145" s="22"/>
      <c r="AZ145" s="117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2:70">
      <c r="B146" s="22"/>
      <c r="C146" s="22"/>
      <c r="D146" s="22"/>
      <c r="E146" s="22"/>
      <c r="F146" s="22"/>
      <c r="G146" s="22"/>
      <c r="H146" s="22"/>
      <c r="I146" s="22"/>
      <c r="J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AM146" s="28"/>
      <c r="AN146" s="28"/>
      <c r="AQ146" s="22"/>
      <c r="AR146" s="22"/>
      <c r="AS146" s="22"/>
      <c r="AT146" s="22"/>
      <c r="AU146" s="22"/>
      <c r="AV146" s="117"/>
      <c r="AW146" s="117"/>
      <c r="AX146" s="117"/>
      <c r="AY146" s="22"/>
      <c r="AZ146" s="117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2:70">
      <c r="B147" s="22"/>
      <c r="C147" s="22"/>
      <c r="D147" s="22"/>
      <c r="E147" s="22"/>
      <c r="F147" s="22"/>
      <c r="G147" s="22"/>
      <c r="H147" s="22"/>
      <c r="I147" s="22"/>
      <c r="J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AM147" s="28"/>
      <c r="AN147" s="28"/>
      <c r="AQ147" s="22"/>
      <c r="AR147" s="22"/>
      <c r="AS147" s="22"/>
      <c r="AT147" s="22"/>
      <c r="AU147" s="22"/>
      <c r="AV147" s="117"/>
      <c r="AW147" s="117"/>
      <c r="AX147" s="117"/>
      <c r="AY147" s="22"/>
      <c r="AZ147" s="117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2:70">
      <c r="B148" s="22"/>
      <c r="C148" s="22"/>
      <c r="D148" s="22"/>
      <c r="E148" s="22"/>
      <c r="F148" s="22"/>
      <c r="G148" s="22"/>
      <c r="H148" s="22"/>
      <c r="I148" s="22"/>
      <c r="J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AM148" s="28"/>
      <c r="AN148" s="28"/>
      <c r="AQ148" s="22"/>
      <c r="AR148" s="22"/>
      <c r="AS148" s="22"/>
      <c r="AT148" s="22"/>
      <c r="AU148" s="22"/>
      <c r="AV148" s="117"/>
      <c r="AW148" s="117"/>
      <c r="AX148" s="117"/>
      <c r="AY148" s="22"/>
      <c r="AZ148" s="117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2:70">
      <c r="B149" s="22"/>
      <c r="C149" s="22"/>
      <c r="D149" s="22"/>
      <c r="E149" s="22"/>
      <c r="F149" s="22"/>
      <c r="G149" s="22"/>
      <c r="H149" s="22"/>
      <c r="I149" s="22"/>
      <c r="J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AM149" s="28"/>
      <c r="AN149" s="28"/>
      <c r="AQ149" s="22"/>
      <c r="AR149" s="22"/>
      <c r="AS149" s="22"/>
      <c r="AT149" s="22"/>
      <c r="AU149" s="22"/>
      <c r="AV149" s="117"/>
      <c r="AW149" s="117"/>
      <c r="AX149" s="117"/>
      <c r="AY149" s="22"/>
      <c r="AZ149" s="117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2:70">
      <c r="B150" s="22"/>
      <c r="C150" s="22"/>
      <c r="D150" s="22"/>
      <c r="E150" s="22"/>
      <c r="F150" s="22"/>
      <c r="G150" s="22"/>
      <c r="H150" s="22"/>
      <c r="I150" s="22"/>
      <c r="J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AM150" s="28"/>
      <c r="AN150" s="28"/>
      <c r="AQ150" s="22"/>
      <c r="AR150" s="22"/>
      <c r="AS150" s="22"/>
      <c r="AT150" s="22"/>
      <c r="AU150" s="22"/>
      <c r="AV150" s="117"/>
      <c r="AW150" s="117"/>
      <c r="AX150" s="117"/>
      <c r="AY150" s="22"/>
      <c r="AZ150" s="117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2:70">
      <c r="B151" s="22"/>
      <c r="C151" s="22"/>
      <c r="D151" s="22"/>
      <c r="E151" s="22"/>
      <c r="F151" s="22"/>
      <c r="G151" s="22"/>
      <c r="H151" s="22"/>
      <c r="I151" s="22"/>
      <c r="J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AM151" s="28"/>
      <c r="AN151" s="28"/>
      <c r="AQ151" s="22"/>
      <c r="AR151" s="22"/>
      <c r="AS151" s="22"/>
      <c r="AT151" s="22"/>
      <c r="AU151" s="22"/>
      <c r="AV151" s="117"/>
      <c r="AW151" s="117"/>
      <c r="AX151" s="117"/>
      <c r="AY151" s="22"/>
      <c r="AZ151" s="117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2:70">
      <c r="B152" s="22"/>
      <c r="C152" s="22"/>
      <c r="D152" s="22"/>
      <c r="E152" s="22"/>
      <c r="F152" s="22"/>
      <c r="G152" s="22"/>
      <c r="H152" s="22"/>
      <c r="I152" s="22"/>
      <c r="J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AM152" s="28"/>
      <c r="AN152" s="28"/>
      <c r="AQ152" s="22"/>
      <c r="AR152" s="22"/>
      <c r="AS152" s="22"/>
      <c r="AT152" s="22"/>
      <c r="AU152" s="22"/>
      <c r="AV152" s="117"/>
      <c r="AW152" s="117"/>
      <c r="AX152" s="117"/>
      <c r="AY152" s="22"/>
      <c r="AZ152" s="117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2:70">
      <c r="B153" s="22"/>
      <c r="C153" s="22"/>
      <c r="D153" s="22"/>
      <c r="E153" s="22"/>
      <c r="F153" s="22"/>
      <c r="G153" s="22"/>
      <c r="H153" s="22"/>
      <c r="I153" s="22"/>
      <c r="J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AM153" s="28"/>
      <c r="AN153" s="28"/>
      <c r="AQ153" s="22"/>
      <c r="AR153" s="22"/>
      <c r="AS153" s="22"/>
      <c r="AT153" s="22"/>
      <c r="AU153" s="22"/>
      <c r="AV153" s="117"/>
      <c r="AW153" s="117"/>
      <c r="AX153" s="117"/>
      <c r="AY153" s="22"/>
      <c r="AZ153" s="117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2:70">
      <c r="B154" s="22"/>
      <c r="C154" s="22"/>
      <c r="D154" s="22"/>
      <c r="E154" s="22"/>
      <c r="F154" s="22"/>
      <c r="G154" s="22"/>
      <c r="H154" s="22"/>
      <c r="I154" s="22"/>
      <c r="J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AM154" s="28"/>
      <c r="AN154" s="28"/>
      <c r="AQ154" s="22"/>
      <c r="AR154" s="22"/>
      <c r="AS154" s="22"/>
      <c r="AT154" s="22"/>
      <c r="AU154" s="22"/>
      <c r="AV154" s="117"/>
      <c r="AW154" s="117"/>
      <c r="AX154" s="117"/>
      <c r="AY154" s="22"/>
      <c r="AZ154" s="117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2:70">
      <c r="B155" s="22"/>
      <c r="C155" s="22"/>
      <c r="D155" s="22"/>
      <c r="E155" s="22"/>
      <c r="F155" s="22"/>
      <c r="G155" s="22"/>
      <c r="H155" s="22"/>
      <c r="I155" s="22"/>
      <c r="J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AM155" s="28"/>
      <c r="AN155" s="28"/>
      <c r="AQ155" s="22"/>
      <c r="AR155" s="22"/>
      <c r="AS155" s="22"/>
      <c r="AT155" s="22"/>
      <c r="AU155" s="22"/>
      <c r="AV155" s="117"/>
      <c r="AW155" s="117"/>
      <c r="AX155" s="117"/>
      <c r="AY155" s="22"/>
      <c r="AZ155" s="117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2:70">
      <c r="B156" s="22"/>
      <c r="C156" s="22"/>
      <c r="D156" s="22"/>
      <c r="E156" s="22"/>
      <c r="F156" s="22"/>
      <c r="G156" s="22"/>
      <c r="H156" s="22"/>
      <c r="I156" s="22"/>
      <c r="J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AM156" s="28"/>
      <c r="AN156" s="28"/>
      <c r="AQ156" s="22"/>
      <c r="AR156" s="22"/>
      <c r="AS156" s="22"/>
      <c r="AT156" s="22"/>
      <c r="AU156" s="22"/>
      <c r="AV156" s="117"/>
      <c r="AW156" s="117"/>
      <c r="AX156" s="117"/>
      <c r="AY156" s="22"/>
      <c r="AZ156" s="117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2:70">
      <c r="B157" s="22"/>
      <c r="C157" s="22"/>
      <c r="D157" s="22"/>
      <c r="E157" s="22"/>
      <c r="F157" s="22"/>
      <c r="G157" s="22"/>
      <c r="H157" s="22"/>
      <c r="I157" s="22"/>
      <c r="J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AM157" s="28"/>
      <c r="AN157" s="28"/>
      <c r="AQ157" s="22"/>
      <c r="AR157" s="22"/>
      <c r="AS157" s="22"/>
      <c r="AT157" s="22"/>
      <c r="AU157" s="22"/>
      <c r="AV157" s="117"/>
      <c r="AW157" s="117"/>
      <c r="AX157" s="117"/>
      <c r="AY157" s="22"/>
      <c r="AZ157" s="117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2:70">
      <c r="B158" s="22"/>
      <c r="C158" s="22"/>
      <c r="D158" s="22"/>
      <c r="E158" s="22"/>
      <c r="F158" s="22"/>
      <c r="G158" s="22"/>
      <c r="H158" s="22"/>
      <c r="I158" s="22"/>
      <c r="J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AM158" s="28"/>
      <c r="AN158" s="28"/>
      <c r="AQ158" s="22"/>
      <c r="AR158" s="22"/>
      <c r="AS158" s="22"/>
      <c r="AT158" s="22"/>
      <c r="AU158" s="22"/>
      <c r="AV158" s="117"/>
      <c r="AW158" s="117"/>
      <c r="AX158" s="117"/>
      <c r="AY158" s="22"/>
      <c r="AZ158" s="117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2:70">
      <c r="B159" s="22"/>
      <c r="C159" s="22"/>
      <c r="D159" s="22"/>
      <c r="E159" s="22"/>
      <c r="F159" s="22"/>
      <c r="G159" s="22"/>
      <c r="H159" s="22"/>
      <c r="I159" s="22"/>
      <c r="J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AM159" s="28"/>
      <c r="AN159" s="28"/>
      <c r="AQ159" s="22"/>
      <c r="AR159" s="22"/>
      <c r="AS159" s="22"/>
      <c r="AT159" s="22"/>
      <c r="AU159" s="22"/>
      <c r="AV159" s="117"/>
      <c r="AW159" s="117"/>
      <c r="AX159" s="117"/>
      <c r="AY159" s="22"/>
      <c r="AZ159" s="117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2:70">
      <c r="B160" s="22"/>
      <c r="C160" s="22"/>
      <c r="D160" s="22"/>
      <c r="E160" s="22"/>
      <c r="F160" s="22"/>
      <c r="G160" s="22"/>
      <c r="H160" s="22"/>
      <c r="I160" s="22"/>
      <c r="J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AM160" s="28"/>
      <c r="AN160" s="28"/>
      <c r="AQ160" s="22"/>
      <c r="AR160" s="22"/>
      <c r="AS160" s="22"/>
      <c r="AT160" s="22"/>
      <c r="AU160" s="22"/>
      <c r="AV160" s="117"/>
      <c r="AW160" s="117"/>
      <c r="AX160" s="117"/>
      <c r="AY160" s="22"/>
      <c r="AZ160" s="117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2:70">
      <c r="B161" s="22"/>
      <c r="C161" s="22"/>
      <c r="D161" s="22"/>
      <c r="E161" s="22"/>
      <c r="F161" s="22"/>
      <c r="G161" s="22"/>
      <c r="H161" s="22"/>
      <c r="I161" s="22"/>
      <c r="J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AM161" s="28"/>
      <c r="AN161" s="28"/>
      <c r="AQ161" s="22"/>
      <c r="AR161" s="22"/>
      <c r="AS161" s="22"/>
      <c r="AT161" s="22"/>
      <c r="AU161" s="22"/>
      <c r="AV161" s="117"/>
      <c r="AW161" s="117"/>
      <c r="AX161" s="117"/>
      <c r="AY161" s="22"/>
      <c r="AZ161" s="117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2:70">
      <c r="B162" s="22"/>
      <c r="C162" s="22"/>
      <c r="D162" s="22"/>
      <c r="E162" s="22"/>
      <c r="F162" s="22"/>
      <c r="G162" s="22"/>
      <c r="H162" s="22"/>
      <c r="I162" s="22"/>
      <c r="J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AM162" s="28"/>
      <c r="AN162" s="28"/>
      <c r="AQ162" s="22"/>
      <c r="AR162" s="22"/>
      <c r="AS162" s="22"/>
      <c r="AT162" s="22"/>
      <c r="AU162" s="22"/>
      <c r="AV162" s="117"/>
      <c r="AW162" s="117"/>
      <c r="AX162" s="117"/>
      <c r="AY162" s="22"/>
      <c r="AZ162" s="117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2:70">
      <c r="B163" s="22"/>
      <c r="C163" s="22"/>
      <c r="D163" s="22"/>
      <c r="E163" s="22"/>
      <c r="F163" s="22"/>
      <c r="G163" s="22"/>
      <c r="H163" s="22"/>
      <c r="I163" s="22"/>
      <c r="J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AM163" s="28"/>
      <c r="AN163" s="28"/>
      <c r="AQ163" s="22"/>
      <c r="AR163" s="22"/>
      <c r="AS163" s="22"/>
      <c r="AT163" s="22"/>
      <c r="AU163" s="22"/>
      <c r="AV163" s="117"/>
      <c r="AW163" s="117"/>
      <c r="AX163" s="117"/>
      <c r="AY163" s="22"/>
      <c r="AZ163" s="117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2:70">
      <c r="B164" s="22"/>
      <c r="C164" s="22"/>
      <c r="D164" s="22"/>
      <c r="E164" s="22"/>
      <c r="F164" s="22"/>
      <c r="G164" s="22"/>
      <c r="H164" s="22"/>
      <c r="I164" s="22"/>
      <c r="J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AM164" s="28"/>
      <c r="AN164" s="28"/>
      <c r="AQ164" s="22"/>
      <c r="AR164" s="22"/>
      <c r="AS164" s="22"/>
      <c r="AT164" s="22"/>
      <c r="AU164" s="22"/>
      <c r="AV164" s="117"/>
      <c r="AW164" s="117"/>
      <c r="AX164" s="117"/>
      <c r="AY164" s="22"/>
      <c r="AZ164" s="117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2:70">
      <c r="B165" s="22"/>
      <c r="C165" s="22"/>
      <c r="D165" s="22"/>
      <c r="E165" s="22"/>
      <c r="F165" s="22"/>
      <c r="G165" s="22"/>
      <c r="H165" s="22"/>
      <c r="I165" s="22"/>
      <c r="J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AM165" s="28"/>
      <c r="AN165" s="28"/>
      <c r="AQ165" s="22"/>
      <c r="AR165" s="22"/>
      <c r="AS165" s="22"/>
      <c r="AT165" s="22"/>
      <c r="AU165" s="22"/>
      <c r="AV165" s="117"/>
      <c r="AW165" s="117"/>
      <c r="AX165" s="117"/>
      <c r="AY165" s="22"/>
      <c r="AZ165" s="117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2:70">
      <c r="B166" s="22"/>
      <c r="C166" s="22"/>
      <c r="D166" s="22"/>
      <c r="E166" s="22"/>
      <c r="F166" s="22"/>
      <c r="G166" s="22"/>
      <c r="H166" s="22"/>
      <c r="I166" s="22"/>
      <c r="J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AM166" s="28"/>
      <c r="AN166" s="28"/>
      <c r="AQ166" s="22"/>
      <c r="AR166" s="22"/>
      <c r="AS166" s="22"/>
      <c r="AT166" s="22"/>
      <c r="AU166" s="22"/>
      <c r="AV166" s="117"/>
      <c r="AW166" s="117"/>
      <c r="AX166" s="117"/>
      <c r="AY166" s="22"/>
      <c r="AZ166" s="117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2:70">
      <c r="B167" s="22"/>
      <c r="C167" s="22"/>
      <c r="D167" s="22"/>
      <c r="E167" s="22"/>
      <c r="F167" s="22"/>
      <c r="G167" s="22"/>
      <c r="H167" s="22"/>
      <c r="I167" s="22"/>
      <c r="J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AM167" s="28"/>
      <c r="AN167" s="28"/>
      <c r="AQ167" s="22"/>
      <c r="AR167" s="22"/>
      <c r="AS167" s="22"/>
      <c r="AT167" s="22"/>
      <c r="AU167" s="22"/>
      <c r="AV167" s="117"/>
      <c r="AW167" s="117"/>
      <c r="AX167" s="117"/>
      <c r="AY167" s="22"/>
      <c r="AZ167" s="117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2:70">
      <c r="B168" s="22"/>
      <c r="C168" s="22"/>
      <c r="D168" s="22"/>
      <c r="E168" s="22"/>
      <c r="F168" s="22"/>
      <c r="G168" s="22"/>
      <c r="H168" s="22"/>
      <c r="I168" s="22"/>
      <c r="J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AM168" s="28"/>
      <c r="AN168" s="28"/>
      <c r="AQ168" s="22"/>
      <c r="AR168" s="22"/>
      <c r="AS168" s="22"/>
      <c r="AT168" s="22"/>
      <c r="AU168" s="22"/>
      <c r="AV168" s="117"/>
      <c r="AW168" s="117"/>
      <c r="AX168" s="117"/>
      <c r="AY168" s="22"/>
      <c r="AZ168" s="117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2:70">
      <c r="B169" s="22"/>
      <c r="C169" s="22"/>
      <c r="D169" s="22"/>
      <c r="E169" s="22"/>
      <c r="F169" s="22"/>
      <c r="G169" s="22"/>
      <c r="H169" s="22"/>
      <c r="I169" s="22"/>
      <c r="J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AM169" s="28"/>
      <c r="AN169" s="28"/>
      <c r="AQ169" s="22"/>
      <c r="AR169" s="22"/>
      <c r="AS169" s="22"/>
      <c r="AT169" s="22"/>
      <c r="AU169" s="22"/>
      <c r="AV169" s="117"/>
      <c r="AW169" s="117"/>
      <c r="AX169" s="117"/>
      <c r="AY169" s="22"/>
      <c r="AZ169" s="117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2:70">
      <c r="B170" s="22"/>
      <c r="C170" s="22"/>
      <c r="D170" s="22"/>
      <c r="E170" s="22"/>
      <c r="F170" s="22"/>
      <c r="G170" s="22"/>
      <c r="H170" s="22"/>
      <c r="I170" s="22"/>
      <c r="J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AM170" s="28"/>
      <c r="AN170" s="28"/>
      <c r="AQ170" s="22"/>
      <c r="AR170" s="22"/>
      <c r="AS170" s="22"/>
      <c r="AT170" s="22"/>
      <c r="AU170" s="22"/>
      <c r="AV170" s="117"/>
      <c r="AW170" s="117"/>
      <c r="AX170" s="117"/>
      <c r="AY170" s="22"/>
      <c r="AZ170" s="117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2:70">
      <c r="B171" s="22"/>
      <c r="C171" s="22"/>
      <c r="D171" s="22"/>
      <c r="E171" s="22"/>
      <c r="F171" s="22"/>
      <c r="G171" s="22"/>
      <c r="H171" s="22"/>
      <c r="I171" s="22"/>
      <c r="J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AM171" s="28"/>
      <c r="AN171" s="28"/>
      <c r="AQ171" s="22"/>
      <c r="AR171" s="22"/>
      <c r="AS171" s="22"/>
      <c r="AT171" s="22"/>
      <c r="AU171" s="22"/>
      <c r="AV171" s="117"/>
      <c r="AW171" s="117"/>
      <c r="AX171" s="117"/>
      <c r="AY171" s="22"/>
      <c r="AZ171" s="117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2:70">
      <c r="B172" s="22"/>
      <c r="C172" s="22"/>
      <c r="D172" s="22"/>
      <c r="E172" s="22"/>
      <c r="F172" s="22"/>
      <c r="G172" s="22"/>
      <c r="H172" s="22"/>
      <c r="I172" s="22"/>
      <c r="J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AM172" s="28"/>
      <c r="AN172" s="28"/>
      <c r="AQ172" s="22"/>
      <c r="AR172" s="22"/>
      <c r="AS172" s="22"/>
      <c r="AT172" s="22"/>
      <c r="AU172" s="22"/>
      <c r="AV172" s="117"/>
      <c r="AW172" s="117"/>
      <c r="AX172" s="117"/>
      <c r="AY172" s="22"/>
      <c r="AZ172" s="117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2:70">
      <c r="B173" s="22"/>
      <c r="C173" s="22"/>
      <c r="D173" s="22"/>
      <c r="E173" s="22"/>
      <c r="F173" s="22"/>
      <c r="G173" s="22"/>
      <c r="H173" s="22"/>
      <c r="I173" s="22"/>
      <c r="J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AM173" s="28"/>
      <c r="AN173" s="28"/>
      <c r="AQ173" s="22"/>
      <c r="AR173" s="22"/>
      <c r="AS173" s="22"/>
      <c r="AT173" s="22"/>
      <c r="AU173" s="22"/>
      <c r="AV173" s="117"/>
      <c r="AW173" s="117"/>
      <c r="AX173" s="117"/>
      <c r="AY173" s="22"/>
      <c r="AZ173" s="117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2:70">
      <c r="B174" s="22"/>
      <c r="C174" s="22"/>
      <c r="D174" s="22"/>
      <c r="E174" s="22"/>
      <c r="F174" s="22"/>
      <c r="G174" s="22"/>
      <c r="H174" s="22"/>
      <c r="I174" s="22"/>
      <c r="J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AM174" s="28"/>
      <c r="AN174" s="28"/>
      <c r="AQ174" s="22"/>
      <c r="AR174" s="22"/>
      <c r="AS174" s="22"/>
      <c r="AT174" s="22"/>
      <c r="AU174" s="22"/>
      <c r="AV174" s="117"/>
      <c r="AW174" s="117"/>
      <c r="AX174" s="117"/>
      <c r="AY174" s="22"/>
      <c r="AZ174" s="117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2:70">
      <c r="B175" s="22"/>
      <c r="C175" s="22"/>
      <c r="D175" s="22"/>
      <c r="E175" s="22"/>
      <c r="F175" s="22"/>
      <c r="G175" s="22"/>
      <c r="H175" s="22"/>
      <c r="I175" s="22"/>
      <c r="J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AM175" s="28"/>
      <c r="AN175" s="28"/>
      <c r="AQ175" s="22"/>
      <c r="AR175" s="22"/>
      <c r="AS175" s="22"/>
      <c r="AT175" s="22"/>
      <c r="AU175" s="22"/>
      <c r="AV175" s="117"/>
      <c r="AW175" s="117"/>
      <c r="AX175" s="117"/>
      <c r="AY175" s="22"/>
      <c r="AZ175" s="117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2:70">
      <c r="B176" s="22"/>
      <c r="C176" s="22"/>
      <c r="D176" s="22"/>
      <c r="E176" s="22"/>
      <c r="F176" s="22"/>
      <c r="G176" s="22"/>
      <c r="H176" s="22"/>
      <c r="I176" s="22"/>
      <c r="J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AM176" s="28"/>
      <c r="AN176" s="28"/>
      <c r="AQ176" s="22"/>
      <c r="AR176" s="22"/>
      <c r="AS176" s="22"/>
      <c r="AT176" s="22"/>
      <c r="AU176" s="22"/>
      <c r="AV176" s="117"/>
      <c r="AW176" s="117"/>
      <c r="AX176" s="117"/>
      <c r="AY176" s="22"/>
      <c r="AZ176" s="117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2:70">
      <c r="B177" s="22"/>
      <c r="C177" s="22"/>
      <c r="D177" s="22"/>
      <c r="E177" s="22"/>
      <c r="F177" s="22"/>
      <c r="G177" s="22"/>
      <c r="H177" s="22"/>
      <c r="I177" s="22"/>
      <c r="J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AM177" s="28"/>
      <c r="AN177" s="28"/>
      <c r="AQ177" s="22"/>
      <c r="AR177" s="22"/>
      <c r="AS177" s="22"/>
      <c r="AT177" s="22"/>
      <c r="AU177" s="22"/>
      <c r="AV177" s="117"/>
      <c r="AW177" s="117"/>
      <c r="AX177" s="117"/>
      <c r="AY177" s="22"/>
      <c r="AZ177" s="117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2:70">
      <c r="B178" s="22"/>
      <c r="C178" s="22"/>
      <c r="D178" s="22"/>
      <c r="E178" s="22"/>
      <c r="F178" s="22"/>
      <c r="G178" s="22"/>
      <c r="H178" s="22"/>
      <c r="I178" s="22"/>
      <c r="J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AM178" s="28"/>
      <c r="AN178" s="28"/>
      <c r="AQ178" s="22"/>
      <c r="AR178" s="22"/>
      <c r="AS178" s="22"/>
      <c r="AT178" s="22"/>
      <c r="AU178" s="22"/>
      <c r="AV178" s="117"/>
      <c r="AW178" s="117"/>
      <c r="AX178" s="117"/>
      <c r="AY178" s="22"/>
      <c r="AZ178" s="117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2:70">
      <c r="B179" s="22"/>
      <c r="C179" s="22"/>
      <c r="D179" s="22"/>
      <c r="E179" s="22"/>
      <c r="F179" s="22"/>
      <c r="G179" s="22"/>
      <c r="H179" s="22"/>
      <c r="I179" s="22"/>
      <c r="J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AM179" s="28"/>
      <c r="AN179" s="28"/>
      <c r="AQ179" s="22"/>
      <c r="AR179" s="22"/>
      <c r="AS179" s="22"/>
      <c r="AT179" s="22"/>
      <c r="AU179" s="22"/>
      <c r="AV179" s="117"/>
      <c r="AW179" s="117"/>
      <c r="AX179" s="117"/>
      <c r="AY179" s="22"/>
      <c r="AZ179" s="117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2:70">
      <c r="B180" s="22"/>
      <c r="C180" s="22"/>
      <c r="D180" s="22"/>
      <c r="E180" s="22"/>
      <c r="F180" s="22"/>
      <c r="G180" s="22"/>
      <c r="H180" s="22"/>
      <c r="I180" s="22"/>
      <c r="J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AM180" s="28"/>
      <c r="AN180" s="28"/>
      <c r="AQ180" s="22"/>
      <c r="AR180" s="22"/>
      <c r="AS180" s="22"/>
      <c r="AT180" s="22"/>
      <c r="AU180" s="22"/>
      <c r="AV180" s="117"/>
      <c r="AW180" s="117"/>
      <c r="AX180" s="117"/>
      <c r="AY180" s="22"/>
      <c r="AZ180" s="117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2:70">
      <c r="B181" s="22"/>
      <c r="C181" s="22"/>
      <c r="D181" s="22"/>
      <c r="E181" s="22"/>
      <c r="F181" s="22"/>
      <c r="G181" s="22"/>
      <c r="H181" s="22"/>
      <c r="I181" s="22"/>
      <c r="J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AM181" s="28"/>
      <c r="AN181" s="28"/>
      <c r="AQ181" s="22"/>
      <c r="AR181" s="22"/>
      <c r="AS181" s="22"/>
      <c r="AT181" s="22"/>
      <c r="AU181" s="22"/>
      <c r="AV181" s="117"/>
      <c r="AW181" s="117"/>
      <c r="AX181" s="117"/>
      <c r="AY181" s="22"/>
      <c r="AZ181" s="117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2:70">
      <c r="B182" s="22"/>
      <c r="C182" s="22"/>
      <c r="D182" s="22"/>
      <c r="E182" s="22"/>
      <c r="F182" s="22"/>
      <c r="G182" s="22"/>
      <c r="H182" s="22"/>
      <c r="I182" s="22"/>
      <c r="J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AM182" s="28"/>
      <c r="AN182" s="28"/>
      <c r="AQ182" s="22"/>
      <c r="AR182" s="22"/>
      <c r="AS182" s="22"/>
      <c r="AT182" s="22"/>
      <c r="AU182" s="22"/>
      <c r="AV182" s="117"/>
      <c r="AW182" s="117"/>
      <c r="AX182" s="117"/>
      <c r="AY182" s="22"/>
      <c r="AZ182" s="117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2:70">
      <c r="B183" s="22"/>
      <c r="C183" s="22"/>
      <c r="D183" s="22"/>
      <c r="E183" s="22"/>
      <c r="F183" s="22"/>
      <c r="G183" s="22"/>
      <c r="H183" s="22"/>
      <c r="I183" s="22"/>
      <c r="J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AM183" s="28"/>
      <c r="AN183" s="28"/>
      <c r="AQ183" s="22"/>
      <c r="AR183" s="22"/>
      <c r="AS183" s="22"/>
      <c r="AT183" s="22"/>
      <c r="AU183" s="22"/>
      <c r="AV183" s="117"/>
      <c r="AW183" s="117"/>
      <c r="AX183" s="117"/>
      <c r="AY183" s="22"/>
      <c r="AZ183" s="117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2:70">
      <c r="B184" s="22"/>
      <c r="C184" s="22"/>
      <c r="D184" s="22"/>
      <c r="E184" s="22"/>
      <c r="F184" s="22"/>
      <c r="G184" s="22"/>
      <c r="H184" s="22"/>
      <c r="I184" s="22"/>
      <c r="J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AM184" s="28"/>
      <c r="AN184" s="28"/>
      <c r="AQ184" s="22"/>
      <c r="AR184" s="22"/>
      <c r="AS184" s="22"/>
      <c r="AT184" s="22"/>
      <c r="AU184" s="22"/>
      <c r="AV184" s="117"/>
      <c r="AW184" s="117"/>
      <c r="AX184" s="117"/>
      <c r="AY184" s="22"/>
      <c r="AZ184" s="117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2:70">
      <c r="B185" s="22"/>
      <c r="C185" s="22"/>
      <c r="D185" s="22"/>
      <c r="E185" s="22"/>
      <c r="F185" s="22"/>
      <c r="G185" s="22"/>
      <c r="H185" s="22"/>
      <c r="I185" s="22"/>
      <c r="J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AM185" s="28"/>
      <c r="AN185" s="28"/>
      <c r="AQ185" s="22"/>
      <c r="AR185" s="22"/>
      <c r="AS185" s="22"/>
      <c r="AT185" s="22"/>
      <c r="AU185" s="22"/>
      <c r="AV185" s="117"/>
      <c r="AW185" s="117"/>
      <c r="AX185" s="117"/>
      <c r="AY185" s="22"/>
      <c r="AZ185" s="117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2:70">
      <c r="B186" s="22"/>
      <c r="C186" s="22"/>
      <c r="D186" s="22"/>
      <c r="E186" s="22"/>
      <c r="F186" s="22"/>
      <c r="G186" s="22"/>
      <c r="H186" s="22"/>
      <c r="I186" s="22"/>
      <c r="J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AM186" s="28"/>
      <c r="AN186" s="28"/>
      <c r="AQ186" s="22"/>
      <c r="AR186" s="22"/>
      <c r="AS186" s="22"/>
      <c r="AT186" s="22"/>
      <c r="AU186" s="22"/>
      <c r="AV186" s="117"/>
      <c r="AW186" s="117"/>
      <c r="AX186" s="117"/>
      <c r="AY186" s="22"/>
      <c r="AZ186" s="117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2:70">
      <c r="B187" s="22"/>
      <c r="C187" s="22"/>
      <c r="D187" s="22"/>
      <c r="E187" s="22"/>
      <c r="F187" s="22"/>
      <c r="G187" s="22"/>
      <c r="H187" s="22"/>
      <c r="I187" s="22"/>
      <c r="J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AM187" s="28"/>
      <c r="AN187" s="28"/>
      <c r="AQ187" s="22"/>
      <c r="AR187" s="22"/>
      <c r="AS187" s="22"/>
      <c r="AT187" s="22"/>
      <c r="AU187" s="22"/>
      <c r="AV187" s="117"/>
      <c r="AW187" s="117"/>
      <c r="AX187" s="117"/>
      <c r="AY187" s="22"/>
      <c r="AZ187" s="117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2:70">
      <c r="B188" s="22"/>
      <c r="C188" s="22"/>
      <c r="D188" s="22"/>
      <c r="E188" s="22"/>
      <c r="F188" s="22"/>
      <c r="G188" s="22"/>
      <c r="H188" s="22"/>
      <c r="I188" s="22"/>
      <c r="J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AM188" s="28"/>
      <c r="AN188" s="28"/>
      <c r="AQ188" s="22"/>
      <c r="AR188" s="22"/>
      <c r="AS188" s="22"/>
      <c r="AT188" s="22"/>
      <c r="AU188" s="22"/>
      <c r="AV188" s="117"/>
      <c r="AW188" s="117"/>
      <c r="AX188" s="117"/>
      <c r="AY188" s="22"/>
      <c r="AZ188" s="117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2:70">
      <c r="B189" s="22"/>
      <c r="C189" s="22"/>
      <c r="D189" s="22"/>
      <c r="E189" s="22"/>
      <c r="F189" s="22"/>
      <c r="G189" s="22"/>
      <c r="H189" s="22"/>
      <c r="I189" s="22"/>
      <c r="J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AM189" s="28"/>
      <c r="AN189" s="28"/>
      <c r="AQ189" s="22"/>
      <c r="AR189" s="22"/>
      <c r="AS189" s="22"/>
      <c r="AT189" s="22"/>
      <c r="AU189" s="22"/>
      <c r="AV189" s="117"/>
      <c r="AW189" s="117"/>
      <c r="AX189" s="117"/>
      <c r="AY189" s="22"/>
      <c r="AZ189" s="117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2:70">
      <c r="B190" s="22"/>
      <c r="C190" s="22"/>
      <c r="D190" s="22"/>
      <c r="E190" s="22"/>
      <c r="F190" s="22"/>
      <c r="G190" s="22"/>
      <c r="H190" s="22"/>
      <c r="I190" s="22"/>
      <c r="J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AM190" s="28"/>
      <c r="AN190" s="28"/>
      <c r="AQ190" s="22"/>
      <c r="AR190" s="22"/>
      <c r="AS190" s="22"/>
      <c r="AT190" s="22"/>
      <c r="AU190" s="22"/>
      <c r="AV190" s="117"/>
      <c r="AW190" s="117"/>
      <c r="AX190" s="117"/>
      <c r="AY190" s="22"/>
      <c r="AZ190" s="117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2:70">
      <c r="B191" s="22"/>
      <c r="C191" s="22"/>
      <c r="D191" s="22"/>
      <c r="E191" s="22"/>
      <c r="F191" s="22"/>
      <c r="G191" s="22"/>
      <c r="H191" s="22"/>
      <c r="I191" s="22"/>
      <c r="J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AM191" s="28"/>
      <c r="AN191" s="28"/>
      <c r="AQ191" s="22"/>
      <c r="AR191" s="22"/>
      <c r="AS191" s="22"/>
      <c r="AT191" s="22"/>
      <c r="AU191" s="22"/>
      <c r="AV191" s="117"/>
      <c r="AW191" s="117"/>
      <c r="AX191" s="117"/>
      <c r="AY191" s="22"/>
      <c r="AZ191" s="117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2:70">
      <c r="B192" s="22"/>
      <c r="C192" s="22"/>
      <c r="D192" s="22"/>
      <c r="E192" s="22"/>
      <c r="F192" s="22"/>
      <c r="G192" s="22"/>
      <c r="H192" s="22"/>
      <c r="I192" s="22"/>
      <c r="J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AM192" s="28"/>
      <c r="AN192" s="28"/>
      <c r="AQ192" s="22"/>
      <c r="AR192" s="22"/>
      <c r="AS192" s="22"/>
      <c r="AT192" s="22"/>
      <c r="AU192" s="22"/>
      <c r="AV192" s="117"/>
      <c r="AW192" s="117"/>
      <c r="AX192" s="117"/>
      <c r="AY192" s="22"/>
      <c r="AZ192" s="117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2:70">
      <c r="B193" s="22"/>
      <c r="C193" s="22"/>
      <c r="D193" s="22"/>
      <c r="E193" s="22"/>
      <c r="F193" s="22"/>
      <c r="G193" s="22"/>
      <c r="H193" s="22"/>
      <c r="I193" s="22"/>
      <c r="J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AM193" s="28"/>
      <c r="AN193" s="28"/>
      <c r="AQ193" s="22"/>
      <c r="AR193" s="22"/>
      <c r="AS193" s="22"/>
      <c r="AT193" s="22"/>
      <c r="AU193" s="22"/>
      <c r="AV193" s="117"/>
      <c r="AW193" s="117"/>
      <c r="AX193" s="117"/>
      <c r="AY193" s="22"/>
      <c r="AZ193" s="117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</sheetData>
  <mergeCells count="1">
    <mergeCell ref="AM2:AP2"/>
  </mergeCells>
  <pageMargins left="0" right="0" top="0" bottom="0" header="0" footer="0"/>
  <pageSetup paperSize="9" scale="4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Segment Analysis in THB</vt:lpstr>
      <vt:lpstr>'Segment Analysis in THB'!Print_Area</vt:lpstr>
      <vt:lpstr>'Segment Analysis in THB'!Print_Titles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Nonlapan Cheewinjarasroj</dc:creator>
  <cp:lastModifiedBy>Nonlapan Cheewinjarasroj</cp:lastModifiedBy>
  <cp:lastPrinted>2018-08-09T10:41:39Z</cp:lastPrinted>
  <dcterms:created xsi:type="dcterms:W3CDTF">2018-08-08T05:04:36Z</dcterms:created>
  <dcterms:modified xsi:type="dcterms:W3CDTF">2018-08-09T11:20:25Z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