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6840"/>
  </bookViews>
  <sheets>
    <sheet name="Segment Analysis in TH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'Segment Analysis in THB'!$A$3:$AO$94</definedName>
    <definedName name="_xlnm.Print_Area" localSheetId="0">'Segment Analysis in THB'!$A$1:$AH$94</definedName>
    <definedName name="_xlnm.Print_Titles" localSheetId="0">'Segment Analysis in THB'!$1:$3</definedName>
  </definedNames>
  <calcPr calcId="145621"/>
</workbook>
</file>

<file path=xl/calcChain.xml><?xml version="1.0" encoding="utf-8"?>
<calcChain xmlns="http://schemas.openxmlformats.org/spreadsheetml/2006/main">
  <c r="AH92" i="1" l="1"/>
  <c r="AG92" i="1"/>
  <c r="AF92" i="1"/>
  <c r="AD92" i="1"/>
  <c r="AC92" i="1"/>
  <c r="AB92" i="1"/>
  <c r="AA92" i="1"/>
  <c r="Z92" i="1"/>
  <c r="Y92" i="1"/>
  <c r="X92" i="1"/>
  <c r="K92" i="1"/>
  <c r="J92" i="1"/>
  <c r="I92" i="1"/>
  <c r="AE92" i="1" s="1"/>
  <c r="H92" i="1"/>
  <c r="AH91" i="1"/>
  <c r="AG91" i="1"/>
  <c r="AF91" i="1"/>
  <c r="AD91" i="1"/>
  <c r="AC91" i="1"/>
  <c r="AB91" i="1"/>
  <c r="AA91" i="1"/>
  <c r="Z91" i="1"/>
  <c r="Y91" i="1"/>
  <c r="X91" i="1"/>
  <c r="K91" i="1"/>
  <c r="J91" i="1"/>
  <c r="I91" i="1"/>
  <c r="AE91" i="1" s="1"/>
  <c r="H91" i="1"/>
  <c r="AH90" i="1"/>
  <c r="AG90" i="1"/>
  <c r="AF90" i="1"/>
  <c r="AD90" i="1"/>
  <c r="AC90" i="1"/>
  <c r="AB90" i="1"/>
  <c r="AA90" i="1"/>
  <c r="Z90" i="1"/>
  <c r="Y90" i="1"/>
  <c r="X90" i="1"/>
  <c r="K90" i="1"/>
  <c r="J90" i="1"/>
  <c r="I90" i="1"/>
  <c r="AE90" i="1" s="1"/>
  <c r="H90" i="1"/>
  <c r="AH89" i="1"/>
  <c r="AG89" i="1"/>
  <c r="AF89" i="1"/>
  <c r="AD89" i="1"/>
  <c r="AC89" i="1"/>
  <c r="AB89" i="1"/>
  <c r="AA89" i="1"/>
  <c r="Z89" i="1"/>
  <c r="Y89" i="1"/>
  <c r="X89" i="1"/>
  <c r="K89" i="1"/>
  <c r="J89" i="1"/>
  <c r="I89" i="1"/>
  <c r="H89" i="1"/>
  <c r="AH88" i="1"/>
  <c r="AG88" i="1"/>
  <c r="AF88" i="1"/>
  <c r="AD88" i="1"/>
  <c r="AC88" i="1"/>
  <c r="AB88" i="1"/>
  <c r="AA88" i="1"/>
  <c r="Z88" i="1"/>
  <c r="Y88" i="1"/>
  <c r="X88" i="1"/>
  <c r="K88" i="1"/>
  <c r="J88" i="1"/>
  <c r="I88" i="1"/>
  <c r="AE88" i="1" s="1"/>
  <c r="H88" i="1"/>
  <c r="AH84" i="1"/>
  <c r="AG84" i="1"/>
  <c r="AF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H83" i="1"/>
  <c r="AG83" i="1"/>
  <c r="AF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AE83" i="1" s="1"/>
  <c r="H83" i="1"/>
  <c r="G83" i="1"/>
  <c r="F83" i="1"/>
  <c r="E83" i="1"/>
  <c r="D83" i="1"/>
  <c r="C83" i="1"/>
  <c r="B83" i="1"/>
  <c r="AH82" i="1"/>
  <c r="AG82" i="1"/>
  <c r="AF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AE82" i="1" s="1"/>
  <c r="H82" i="1"/>
  <c r="G82" i="1"/>
  <c r="F82" i="1"/>
  <c r="E82" i="1"/>
  <c r="D82" i="1"/>
  <c r="C82" i="1"/>
  <c r="B82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H78" i="1"/>
  <c r="G78" i="1"/>
  <c r="F78" i="1"/>
  <c r="E78" i="1"/>
  <c r="D78" i="1"/>
  <c r="C78" i="1"/>
  <c r="B78" i="1"/>
  <c r="AH77" i="1"/>
  <c r="AG77" i="1"/>
  <c r="AF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AE77" i="1" s="1"/>
  <c r="H77" i="1"/>
  <c r="G77" i="1"/>
  <c r="F77" i="1"/>
  <c r="E77" i="1"/>
  <c r="D77" i="1"/>
  <c r="C77" i="1"/>
  <c r="B77" i="1"/>
  <c r="AH76" i="1"/>
  <c r="AG76" i="1"/>
  <c r="AF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AE76" i="1" s="1"/>
  <c r="H76" i="1"/>
  <c r="G76" i="1"/>
  <c r="F76" i="1"/>
  <c r="E76" i="1"/>
  <c r="D76" i="1"/>
  <c r="C76" i="1"/>
  <c r="B76" i="1"/>
  <c r="A73" i="1"/>
  <c r="A78" i="1" s="1"/>
  <c r="A84" i="1" s="1"/>
  <c r="A72" i="1"/>
  <c r="A77" i="1" s="1"/>
  <c r="A83" i="1" s="1"/>
  <c r="A71" i="1"/>
  <c r="A76" i="1" s="1"/>
  <c r="A82" i="1" s="1"/>
  <c r="AH68" i="1"/>
  <c r="AG68" i="1"/>
  <c r="AF68" i="1"/>
  <c r="AD68" i="1"/>
  <c r="AC68" i="1"/>
  <c r="AB68" i="1"/>
  <c r="AB73" i="1" s="1"/>
  <c r="AA68" i="1"/>
  <c r="AA73" i="1" s="1"/>
  <c r="Z68" i="1"/>
  <c r="Z73" i="1" s="1"/>
  <c r="Y68" i="1"/>
  <c r="Y73" i="1" s="1"/>
  <c r="X68" i="1"/>
  <c r="X73" i="1" s="1"/>
  <c r="W68" i="1"/>
  <c r="W73" i="1" s="1"/>
  <c r="V68" i="1"/>
  <c r="V73" i="1" s="1"/>
  <c r="U68" i="1"/>
  <c r="U73" i="1" s="1"/>
  <c r="T68" i="1"/>
  <c r="T73" i="1" s="1"/>
  <c r="S68" i="1"/>
  <c r="S73" i="1" s="1"/>
  <c r="R68" i="1"/>
  <c r="R73" i="1" s="1"/>
  <c r="Q68" i="1"/>
  <c r="Q73" i="1" s="1"/>
  <c r="P68" i="1"/>
  <c r="P73" i="1" s="1"/>
  <c r="O68" i="1"/>
  <c r="O73" i="1" s="1"/>
  <c r="N68" i="1"/>
  <c r="N73" i="1" s="1"/>
  <c r="M68" i="1"/>
  <c r="M73" i="1" s="1"/>
  <c r="L68" i="1"/>
  <c r="L73" i="1" s="1"/>
  <c r="K68" i="1"/>
  <c r="J68" i="1"/>
  <c r="I68" i="1"/>
  <c r="I73" i="1" s="1"/>
  <c r="H68" i="1"/>
  <c r="H73" i="1" s="1"/>
  <c r="G68" i="1"/>
  <c r="G73" i="1" s="1"/>
  <c r="F68" i="1"/>
  <c r="F73" i="1" s="1"/>
  <c r="E68" i="1"/>
  <c r="E73" i="1" s="1"/>
  <c r="D68" i="1"/>
  <c r="D73" i="1" s="1"/>
  <c r="C68" i="1"/>
  <c r="C73" i="1" s="1"/>
  <c r="B68" i="1"/>
  <c r="B73" i="1" s="1"/>
  <c r="AH67" i="1"/>
  <c r="AH72" i="1" s="1"/>
  <c r="AG67" i="1"/>
  <c r="AG72" i="1" s="1"/>
  <c r="AF67" i="1"/>
  <c r="AD67" i="1"/>
  <c r="AD72" i="1" s="1"/>
  <c r="AC67" i="1"/>
  <c r="AC72" i="1" s="1"/>
  <c r="AB67" i="1"/>
  <c r="AB72" i="1" s="1"/>
  <c r="AA67" i="1"/>
  <c r="AA72" i="1" s="1"/>
  <c r="Z67" i="1"/>
  <c r="Z72" i="1" s="1"/>
  <c r="Y67" i="1"/>
  <c r="Y72" i="1" s="1"/>
  <c r="X67" i="1"/>
  <c r="X72" i="1" s="1"/>
  <c r="W67" i="1"/>
  <c r="W72" i="1" s="1"/>
  <c r="V67" i="1"/>
  <c r="V72" i="1" s="1"/>
  <c r="U67" i="1"/>
  <c r="U72" i="1" s="1"/>
  <c r="T67" i="1"/>
  <c r="T72" i="1" s="1"/>
  <c r="S67" i="1"/>
  <c r="S72" i="1" s="1"/>
  <c r="R67" i="1"/>
  <c r="R72" i="1" s="1"/>
  <c r="Q67" i="1"/>
  <c r="Q72" i="1" s="1"/>
  <c r="P67" i="1"/>
  <c r="P72" i="1" s="1"/>
  <c r="O67" i="1"/>
  <c r="O72" i="1" s="1"/>
  <c r="N67" i="1"/>
  <c r="N72" i="1" s="1"/>
  <c r="M67" i="1"/>
  <c r="M72" i="1" s="1"/>
  <c r="L67" i="1"/>
  <c r="L72" i="1" s="1"/>
  <c r="K67" i="1"/>
  <c r="K72" i="1" s="1"/>
  <c r="J67" i="1"/>
  <c r="J72" i="1" s="1"/>
  <c r="I67" i="1"/>
  <c r="I72" i="1" s="1"/>
  <c r="H67" i="1"/>
  <c r="H72" i="1" s="1"/>
  <c r="G67" i="1"/>
  <c r="G72" i="1" s="1"/>
  <c r="F67" i="1"/>
  <c r="F72" i="1" s="1"/>
  <c r="E67" i="1"/>
  <c r="E72" i="1" s="1"/>
  <c r="D67" i="1"/>
  <c r="D72" i="1" s="1"/>
  <c r="C67" i="1"/>
  <c r="C72" i="1" s="1"/>
  <c r="B67" i="1"/>
  <c r="B72" i="1" s="1"/>
  <c r="AH66" i="1"/>
  <c r="AH71" i="1" s="1"/>
  <c r="AG66" i="1"/>
  <c r="AG71" i="1" s="1"/>
  <c r="AF66" i="1"/>
  <c r="AF71" i="1" s="1"/>
  <c r="AD66" i="1"/>
  <c r="AC66" i="1"/>
  <c r="AC71" i="1" s="1"/>
  <c r="AB66" i="1"/>
  <c r="AB71" i="1" s="1"/>
  <c r="AA66" i="1"/>
  <c r="AA71" i="1" s="1"/>
  <c r="Z66" i="1"/>
  <c r="Z71" i="1" s="1"/>
  <c r="Y66" i="1"/>
  <c r="Y71" i="1" s="1"/>
  <c r="X66" i="1"/>
  <c r="X71" i="1" s="1"/>
  <c r="W66" i="1"/>
  <c r="W71" i="1" s="1"/>
  <c r="V66" i="1"/>
  <c r="V71" i="1" s="1"/>
  <c r="U66" i="1"/>
  <c r="U71" i="1" s="1"/>
  <c r="T66" i="1"/>
  <c r="T71" i="1" s="1"/>
  <c r="S66" i="1"/>
  <c r="S71" i="1" s="1"/>
  <c r="R66" i="1"/>
  <c r="R71" i="1" s="1"/>
  <c r="Q66" i="1"/>
  <c r="Q71" i="1" s="1"/>
  <c r="P66" i="1"/>
  <c r="P71" i="1" s="1"/>
  <c r="O66" i="1"/>
  <c r="O71" i="1" s="1"/>
  <c r="N66" i="1"/>
  <c r="N71" i="1" s="1"/>
  <c r="M66" i="1"/>
  <c r="M71" i="1" s="1"/>
  <c r="L66" i="1"/>
  <c r="L71" i="1" s="1"/>
  <c r="K66" i="1"/>
  <c r="K71" i="1" s="1"/>
  <c r="J66" i="1"/>
  <c r="J71" i="1" s="1"/>
  <c r="I66" i="1"/>
  <c r="I71" i="1" s="1"/>
  <c r="H66" i="1"/>
  <c r="H71" i="1" s="1"/>
  <c r="G66" i="1"/>
  <c r="G71" i="1" s="1"/>
  <c r="F66" i="1"/>
  <c r="E66" i="1"/>
  <c r="E71" i="1" s="1"/>
  <c r="D66" i="1"/>
  <c r="D71" i="1" s="1"/>
  <c r="C66" i="1"/>
  <c r="C71" i="1" s="1"/>
  <c r="B66" i="1"/>
  <c r="B71" i="1" s="1"/>
  <c r="Z65" i="1"/>
  <c r="X65" i="1"/>
  <c r="W65" i="1"/>
  <c r="W69" i="1" s="1"/>
  <c r="V65" i="1"/>
  <c r="U65" i="1"/>
  <c r="T65" i="1"/>
  <c r="S65" i="1"/>
  <c r="S69" i="1" s="1"/>
  <c r="R65" i="1"/>
  <c r="Q65" i="1"/>
  <c r="P65" i="1"/>
  <c r="O65" i="1"/>
  <c r="O69" i="1" s="1"/>
  <c r="N65" i="1"/>
  <c r="M65" i="1"/>
  <c r="L65" i="1"/>
  <c r="G65" i="1"/>
  <c r="G69" i="1" s="1"/>
  <c r="F65" i="1"/>
  <c r="E65" i="1"/>
  <c r="D65" i="1"/>
  <c r="C65" i="1"/>
  <c r="C69" i="1" s="1"/>
  <c r="B65" i="1"/>
  <c r="L63" i="1"/>
  <c r="AH62" i="1"/>
  <c r="AG62" i="1"/>
  <c r="AF62" i="1"/>
  <c r="AD62" i="1"/>
  <c r="AC62" i="1"/>
  <c r="AB62" i="1"/>
  <c r="AA62" i="1"/>
  <c r="Z62" i="1"/>
  <c r="Y62" i="1"/>
  <c r="X62" i="1"/>
  <c r="W62" i="1"/>
  <c r="V62" i="1"/>
  <c r="U62" i="1"/>
  <c r="T62" i="1"/>
  <c r="R62" i="1"/>
  <c r="Q62" i="1"/>
  <c r="P62" i="1"/>
  <c r="O62" i="1"/>
  <c r="N62" i="1"/>
  <c r="M62" i="1"/>
  <c r="L62" i="1"/>
  <c r="K62" i="1"/>
  <c r="J62" i="1"/>
  <c r="I62" i="1"/>
  <c r="H62" i="1"/>
  <c r="G62" i="1"/>
  <c r="E62" i="1"/>
  <c r="D62" i="1"/>
  <c r="C62" i="1"/>
  <c r="B62" i="1"/>
  <c r="AH61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H60" i="1"/>
  <c r="AG60" i="1"/>
  <c r="AF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W59" i="1"/>
  <c r="T59" i="1"/>
  <c r="T63" i="1" s="1"/>
  <c r="S59" i="1"/>
  <c r="R59" i="1"/>
  <c r="Q59" i="1"/>
  <c r="P59" i="1"/>
  <c r="P63" i="1" s="1"/>
  <c r="O59" i="1"/>
  <c r="N59" i="1"/>
  <c r="M59" i="1"/>
  <c r="L59" i="1"/>
  <c r="F59" i="1"/>
  <c r="E59" i="1"/>
  <c r="D59" i="1"/>
  <c r="D63" i="1" s="1"/>
  <c r="B59" i="1"/>
  <c r="A59" i="1"/>
  <c r="AH56" i="1"/>
  <c r="AG56" i="1"/>
  <c r="AF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H55" i="1"/>
  <c r="AG55" i="1"/>
  <c r="AF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H54" i="1"/>
  <c r="AG54" i="1"/>
  <c r="AF54" i="1"/>
  <c r="AD54" i="1"/>
  <c r="AC54" i="1"/>
  <c r="AB54" i="1"/>
  <c r="AB49" i="1" s="1"/>
  <c r="AA54" i="1"/>
  <c r="Z54" i="1"/>
  <c r="Y54" i="1"/>
  <c r="X54" i="1"/>
  <c r="X49" i="1" s="1"/>
  <c r="W54" i="1"/>
  <c r="V54" i="1"/>
  <c r="U54" i="1"/>
  <c r="T54" i="1"/>
  <c r="T49" i="1" s="1"/>
  <c r="S54" i="1"/>
  <c r="R54" i="1"/>
  <c r="Q54" i="1"/>
  <c r="P54" i="1"/>
  <c r="P49" i="1" s="1"/>
  <c r="O54" i="1"/>
  <c r="N54" i="1"/>
  <c r="M54" i="1"/>
  <c r="L54" i="1"/>
  <c r="L49" i="1" s="1"/>
  <c r="K54" i="1"/>
  <c r="J54" i="1"/>
  <c r="I54" i="1"/>
  <c r="H54" i="1"/>
  <c r="H49" i="1" s="1"/>
  <c r="G54" i="1"/>
  <c r="F54" i="1"/>
  <c r="E54" i="1"/>
  <c r="D54" i="1"/>
  <c r="D49" i="1" s="1"/>
  <c r="C54" i="1"/>
  <c r="B54" i="1"/>
  <c r="A53" i="1"/>
  <c r="A75" i="1" s="1"/>
  <c r="AH51" i="1"/>
  <c r="A51" i="1"/>
  <c r="A56" i="1" s="1"/>
  <c r="A62" i="1" s="1"/>
  <c r="A50" i="1"/>
  <c r="A55" i="1" s="1"/>
  <c r="A61" i="1" s="1"/>
  <c r="A49" i="1"/>
  <c r="A54" i="1" s="1"/>
  <c r="A60" i="1" s="1"/>
  <c r="A48" i="1"/>
  <c r="A70" i="1" s="1"/>
  <c r="AH46" i="1"/>
  <c r="AG46" i="1"/>
  <c r="AG51" i="1" s="1"/>
  <c r="AF46" i="1"/>
  <c r="AD46" i="1"/>
  <c r="AD51" i="1" s="1"/>
  <c r="AC46" i="1"/>
  <c r="AC51" i="1" s="1"/>
  <c r="AB46" i="1"/>
  <c r="AB51" i="1" s="1"/>
  <c r="AA46" i="1"/>
  <c r="AA51" i="1" s="1"/>
  <c r="Z46" i="1"/>
  <c r="Z51" i="1" s="1"/>
  <c r="Y46" i="1"/>
  <c r="Y51" i="1" s="1"/>
  <c r="X46" i="1"/>
  <c r="X51" i="1" s="1"/>
  <c r="W46" i="1"/>
  <c r="W51" i="1" s="1"/>
  <c r="V46" i="1"/>
  <c r="V51" i="1" s="1"/>
  <c r="U46" i="1"/>
  <c r="U51" i="1" s="1"/>
  <c r="T46" i="1"/>
  <c r="T51" i="1" s="1"/>
  <c r="S46" i="1"/>
  <c r="S51" i="1" s="1"/>
  <c r="R46" i="1"/>
  <c r="R51" i="1" s="1"/>
  <c r="Q46" i="1"/>
  <c r="Q51" i="1" s="1"/>
  <c r="P46" i="1"/>
  <c r="P51" i="1" s="1"/>
  <c r="O46" i="1"/>
  <c r="O51" i="1" s="1"/>
  <c r="N46" i="1"/>
  <c r="N51" i="1" s="1"/>
  <c r="M46" i="1"/>
  <c r="M51" i="1" s="1"/>
  <c r="L46" i="1"/>
  <c r="L51" i="1" s="1"/>
  <c r="K46" i="1"/>
  <c r="K51" i="1" s="1"/>
  <c r="J46" i="1"/>
  <c r="J51" i="1" s="1"/>
  <c r="I46" i="1"/>
  <c r="I51" i="1" s="1"/>
  <c r="H46" i="1"/>
  <c r="H51" i="1" s="1"/>
  <c r="G46" i="1"/>
  <c r="G51" i="1" s="1"/>
  <c r="F46" i="1"/>
  <c r="F51" i="1" s="1"/>
  <c r="E46" i="1"/>
  <c r="E51" i="1" s="1"/>
  <c r="D46" i="1"/>
  <c r="D51" i="1" s="1"/>
  <c r="C46" i="1"/>
  <c r="C51" i="1" s="1"/>
  <c r="B46" i="1"/>
  <c r="B51" i="1" s="1"/>
  <c r="AH45" i="1"/>
  <c r="AH50" i="1" s="1"/>
  <c r="AG45" i="1"/>
  <c r="AG50" i="1" s="1"/>
  <c r="AF45" i="1"/>
  <c r="AD45" i="1"/>
  <c r="AD50" i="1" s="1"/>
  <c r="AC45" i="1"/>
  <c r="AC50" i="1" s="1"/>
  <c r="AB45" i="1"/>
  <c r="AB50" i="1" s="1"/>
  <c r="AA45" i="1"/>
  <c r="AA50" i="1" s="1"/>
  <c r="Z45" i="1"/>
  <c r="Z50" i="1" s="1"/>
  <c r="Y45" i="1"/>
  <c r="Y50" i="1" s="1"/>
  <c r="X45" i="1"/>
  <c r="W45" i="1"/>
  <c r="W50" i="1" s="1"/>
  <c r="V45" i="1"/>
  <c r="V50" i="1" s="1"/>
  <c r="U45" i="1"/>
  <c r="U50" i="1" s="1"/>
  <c r="T45" i="1"/>
  <c r="T50" i="1" s="1"/>
  <c r="S45" i="1"/>
  <c r="S50" i="1" s="1"/>
  <c r="R45" i="1"/>
  <c r="R50" i="1" s="1"/>
  <c r="Q45" i="1"/>
  <c r="Q50" i="1" s="1"/>
  <c r="P45" i="1"/>
  <c r="P50" i="1" s="1"/>
  <c r="O45" i="1"/>
  <c r="O50" i="1" s="1"/>
  <c r="N45" i="1"/>
  <c r="N50" i="1" s="1"/>
  <c r="M45" i="1"/>
  <c r="M50" i="1" s="1"/>
  <c r="L45" i="1"/>
  <c r="K45" i="1"/>
  <c r="K50" i="1" s="1"/>
  <c r="J45" i="1"/>
  <c r="J50" i="1" s="1"/>
  <c r="I45" i="1"/>
  <c r="I50" i="1" s="1"/>
  <c r="H45" i="1"/>
  <c r="G45" i="1"/>
  <c r="G50" i="1" s="1"/>
  <c r="F45" i="1"/>
  <c r="F50" i="1" s="1"/>
  <c r="E45" i="1"/>
  <c r="E50" i="1" s="1"/>
  <c r="D45" i="1"/>
  <c r="D50" i="1" s="1"/>
  <c r="C45" i="1"/>
  <c r="C50" i="1" s="1"/>
  <c r="B45" i="1"/>
  <c r="B50" i="1" s="1"/>
  <c r="AH44" i="1"/>
  <c r="AH49" i="1" s="1"/>
  <c r="AG44" i="1"/>
  <c r="AF44" i="1"/>
  <c r="AD44" i="1"/>
  <c r="AD49" i="1" s="1"/>
  <c r="AC44" i="1"/>
  <c r="AB44" i="1"/>
  <c r="AA44" i="1"/>
  <c r="Z44" i="1"/>
  <c r="Z49" i="1" s="1"/>
  <c r="Y44" i="1"/>
  <c r="X44" i="1"/>
  <c r="W44" i="1"/>
  <c r="V44" i="1"/>
  <c r="V49" i="1" s="1"/>
  <c r="U44" i="1"/>
  <c r="T44" i="1"/>
  <c r="S44" i="1"/>
  <c r="R44" i="1"/>
  <c r="R49" i="1" s="1"/>
  <c r="Q44" i="1"/>
  <c r="P44" i="1"/>
  <c r="O44" i="1"/>
  <c r="N44" i="1"/>
  <c r="N49" i="1" s="1"/>
  <c r="M44" i="1"/>
  <c r="L44" i="1"/>
  <c r="K44" i="1"/>
  <c r="K49" i="1" s="1"/>
  <c r="J44" i="1"/>
  <c r="J49" i="1" s="1"/>
  <c r="I44" i="1"/>
  <c r="I49" i="1" s="1"/>
  <c r="H44" i="1"/>
  <c r="G44" i="1"/>
  <c r="F44" i="1"/>
  <c r="F49" i="1" s="1"/>
  <c r="E44" i="1"/>
  <c r="D44" i="1"/>
  <c r="C44" i="1"/>
  <c r="C49" i="1" s="1"/>
  <c r="B44" i="1"/>
  <c r="B49" i="1" s="1"/>
  <c r="AA43" i="1"/>
  <c r="Z43" i="1"/>
  <c r="X43" i="1"/>
  <c r="W43" i="1"/>
  <c r="V43" i="1"/>
  <c r="U43" i="1"/>
  <c r="U47" i="1" s="1"/>
  <c r="T43" i="1"/>
  <c r="T47" i="1" s="1"/>
  <c r="S43" i="1"/>
  <c r="R43" i="1"/>
  <c r="Q43" i="1"/>
  <c r="Q47" i="1" s="1"/>
  <c r="P43" i="1"/>
  <c r="P47" i="1" s="1"/>
  <c r="O43" i="1"/>
  <c r="N43" i="1"/>
  <c r="N47" i="1" s="1"/>
  <c r="M43" i="1"/>
  <c r="M47" i="1" s="1"/>
  <c r="L43" i="1"/>
  <c r="L47" i="1" s="1"/>
  <c r="H43" i="1"/>
  <c r="G43" i="1"/>
  <c r="F43" i="1"/>
  <c r="E43" i="1"/>
  <c r="E47" i="1" s="1"/>
  <c r="D43" i="1"/>
  <c r="D47" i="1" s="1"/>
  <c r="C43" i="1"/>
  <c r="B43" i="1"/>
  <c r="B47" i="1" s="1"/>
  <c r="W40" i="1"/>
  <c r="T40" i="1"/>
  <c r="S40" i="1"/>
  <c r="R40" i="1"/>
  <c r="Q40" i="1"/>
  <c r="P40" i="1"/>
  <c r="O40" i="1"/>
  <c r="N40" i="1"/>
  <c r="M40" i="1"/>
  <c r="L40" i="1"/>
  <c r="F40" i="1"/>
  <c r="E40" i="1"/>
  <c r="D40" i="1"/>
  <c r="B40" i="1"/>
  <c r="AH39" i="1"/>
  <c r="AG39" i="1"/>
  <c r="AG38" i="1" s="1"/>
  <c r="AF39" i="1"/>
  <c r="AD39" i="1"/>
  <c r="AC39" i="1"/>
  <c r="AB39" i="1"/>
  <c r="Y39" i="1"/>
  <c r="X39" i="1"/>
  <c r="X38" i="1" s="1"/>
  <c r="I39" i="1"/>
  <c r="I38" i="1" s="1"/>
  <c r="H39" i="1"/>
  <c r="AH38" i="1"/>
  <c r="AF38" i="1"/>
  <c r="AD38" i="1"/>
  <c r="AB38" i="1"/>
  <c r="V38" i="1"/>
  <c r="U38" i="1"/>
  <c r="H38" i="1"/>
  <c r="G38" i="1"/>
  <c r="C38" i="1"/>
  <c r="AH37" i="1"/>
  <c r="AG37" i="1"/>
  <c r="AF37" i="1"/>
  <c r="AD37" i="1"/>
  <c r="AC37" i="1"/>
  <c r="AB37" i="1"/>
  <c r="AA37" i="1"/>
  <c r="Z37" i="1"/>
  <c r="Y37" i="1"/>
  <c r="X37" i="1"/>
  <c r="V37" i="1"/>
  <c r="U37" i="1"/>
  <c r="K37" i="1"/>
  <c r="J37" i="1"/>
  <c r="I37" i="1"/>
  <c r="H37" i="1"/>
  <c r="G37" i="1"/>
  <c r="C37" i="1"/>
  <c r="AH36" i="1"/>
  <c r="AG36" i="1"/>
  <c r="AF36" i="1"/>
  <c r="AD36" i="1"/>
  <c r="AC36" i="1"/>
  <c r="AB36" i="1"/>
  <c r="AA36" i="1"/>
  <c r="Z36" i="1"/>
  <c r="Y36" i="1"/>
  <c r="X36" i="1"/>
  <c r="V36" i="1"/>
  <c r="U36" i="1"/>
  <c r="K36" i="1"/>
  <c r="J36" i="1"/>
  <c r="I36" i="1"/>
  <c r="H36" i="1"/>
  <c r="G36" i="1"/>
  <c r="C36" i="1"/>
  <c r="AH35" i="1"/>
  <c r="AH59" i="1" s="1"/>
  <c r="AG35" i="1"/>
  <c r="AF35" i="1"/>
  <c r="AF59" i="1" s="1"/>
  <c r="AD35" i="1"/>
  <c r="AD59" i="1" s="1"/>
  <c r="AC35" i="1"/>
  <c r="AB35" i="1"/>
  <c r="AB59" i="1" s="1"/>
  <c r="AA35" i="1"/>
  <c r="Z35" i="1"/>
  <c r="Z59" i="1" s="1"/>
  <c r="Y35" i="1"/>
  <c r="X35" i="1"/>
  <c r="X59" i="1" s="1"/>
  <c r="V35" i="1"/>
  <c r="U35" i="1"/>
  <c r="K35" i="1"/>
  <c r="J35" i="1"/>
  <c r="I35" i="1"/>
  <c r="H35" i="1"/>
  <c r="H59" i="1" s="1"/>
  <c r="G35" i="1"/>
  <c r="C35" i="1"/>
  <c r="B33" i="1"/>
  <c r="AH32" i="1"/>
  <c r="AG32" i="1"/>
  <c r="AF32" i="1"/>
  <c r="AF31" i="1" s="1"/>
  <c r="AD32" i="1"/>
  <c r="AC32" i="1"/>
  <c r="AB32" i="1"/>
  <c r="X32" i="1"/>
  <c r="Y32" i="1" s="1"/>
  <c r="T32" i="1"/>
  <c r="U32" i="1" s="1"/>
  <c r="P32" i="1"/>
  <c r="Q32" i="1" s="1"/>
  <c r="L32" i="1"/>
  <c r="M32" i="1" s="1"/>
  <c r="K32" i="1"/>
  <c r="J32" i="1"/>
  <c r="AA32" i="1" s="1"/>
  <c r="I32" i="1"/>
  <c r="H32" i="1"/>
  <c r="G32" i="1"/>
  <c r="F32" i="1"/>
  <c r="E32" i="1"/>
  <c r="D32" i="1"/>
  <c r="C32" i="1"/>
  <c r="B32" i="1"/>
  <c r="AH31" i="1"/>
  <c r="AD31" i="1"/>
  <c r="AB31" i="1"/>
  <c r="X31" i="1"/>
  <c r="T31" i="1"/>
  <c r="P31" i="1"/>
  <c r="L31" i="1"/>
  <c r="J31" i="1"/>
  <c r="H31" i="1"/>
  <c r="F31" i="1"/>
  <c r="D31" i="1"/>
  <c r="B31" i="1"/>
  <c r="AH30" i="1"/>
  <c r="AG30" i="1"/>
  <c r="AF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H29" i="1"/>
  <c r="AG29" i="1"/>
  <c r="AF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H28" i="1"/>
  <c r="AH53" i="1" s="1"/>
  <c r="AG28" i="1"/>
  <c r="AG53" i="1" s="1"/>
  <c r="AF28" i="1"/>
  <c r="AF53" i="1" s="1"/>
  <c r="AD28" i="1"/>
  <c r="AD53" i="1" s="1"/>
  <c r="AC28" i="1"/>
  <c r="AC53" i="1" s="1"/>
  <c r="AB28" i="1"/>
  <c r="AB53" i="1" s="1"/>
  <c r="AA28" i="1"/>
  <c r="AA53" i="1" s="1"/>
  <c r="Z28" i="1"/>
  <c r="Z53" i="1" s="1"/>
  <c r="Y28" i="1"/>
  <c r="Y53" i="1" s="1"/>
  <c r="X28" i="1"/>
  <c r="X53" i="1" s="1"/>
  <c r="W28" i="1"/>
  <c r="W53" i="1" s="1"/>
  <c r="V28" i="1"/>
  <c r="V53" i="1" s="1"/>
  <c r="U28" i="1"/>
  <c r="U53" i="1" s="1"/>
  <c r="T28" i="1"/>
  <c r="T53" i="1" s="1"/>
  <c r="S28" i="1"/>
  <c r="S53" i="1" s="1"/>
  <c r="R28" i="1"/>
  <c r="R53" i="1" s="1"/>
  <c r="Q28" i="1"/>
  <c r="Q53" i="1" s="1"/>
  <c r="P28" i="1"/>
  <c r="P53" i="1" s="1"/>
  <c r="O28" i="1"/>
  <c r="O53" i="1" s="1"/>
  <c r="N28" i="1"/>
  <c r="N53" i="1" s="1"/>
  <c r="M28" i="1"/>
  <c r="M53" i="1" s="1"/>
  <c r="L28" i="1"/>
  <c r="L53" i="1" s="1"/>
  <c r="K28" i="1"/>
  <c r="K53" i="1" s="1"/>
  <c r="J28" i="1"/>
  <c r="J53" i="1" s="1"/>
  <c r="I28" i="1"/>
  <c r="H28" i="1"/>
  <c r="H53" i="1" s="1"/>
  <c r="G28" i="1"/>
  <c r="G53" i="1" s="1"/>
  <c r="F28" i="1"/>
  <c r="F53" i="1" s="1"/>
  <c r="E28" i="1"/>
  <c r="E53" i="1" s="1"/>
  <c r="D28" i="1"/>
  <c r="D53" i="1" s="1"/>
  <c r="C28" i="1"/>
  <c r="C53" i="1" s="1"/>
  <c r="B28" i="1"/>
  <c r="B53" i="1" s="1"/>
  <c r="AH20" i="1"/>
  <c r="AH26" i="1" s="1"/>
  <c r="AG20" i="1"/>
  <c r="AF20" i="1"/>
  <c r="AD20" i="1"/>
  <c r="AD26" i="1" s="1"/>
  <c r="AC20" i="1"/>
  <c r="AB20" i="1"/>
  <c r="AB26" i="1" s="1"/>
  <c r="AA20" i="1"/>
  <c r="Z20" i="1"/>
  <c r="Y20" i="1"/>
  <c r="X20" i="1"/>
  <c r="X26" i="1" s="1"/>
  <c r="W20" i="1"/>
  <c r="V20" i="1"/>
  <c r="U20" i="1"/>
  <c r="T20" i="1"/>
  <c r="T26" i="1" s="1"/>
  <c r="S20" i="1"/>
  <c r="R20" i="1"/>
  <c r="Q20" i="1"/>
  <c r="P20" i="1"/>
  <c r="P26" i="1" s="1"/>
  <c r="O20" i="1"/>
  <c r="N20" i="1"/>
  <c r="M20" i="1"/>
  <c r="L20" i="1"/>
  <c r="L26" i="1" s="1"/>
  <c r="K20" i="1"/>
  <c r="J20" i="1"/>
  <c r="I20" i="1"/>
  <c r="H20" i="1"/>
  <c r="H26" i="1" s="1"/>
  <c r="G20" i="1"/>
  <c r="F20" i="1"/>
  <c r="E20" i="1"/>
  <c r="D20" i="1"/>
  <c r="D26" i="1" s="1"/>
  <c r="C20" i="1"/>
  <c r="B20" i="1"/>
  <c r="AH19" i="1"/>
  <c r="AG19" i="1"/>
  <c r="AF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H18" i="1"/>
  <c r="AH24" i="1" s="1"/>
  <c r="AG18" i="1"/>
  <c r="AF18" i="1"/>
  <c r="AD18" i="1"/>
  <c r="AD24" i="1" s="1"/>
  <c r="AC18" i="1"/>
  <c r="AB18" i="1"/>
  <c r="AA18" i="1"/>
  <c r="Z18" i="1"/>
  <c r="Z24" i="1" s="1"/>
  <c r="Y18" i="1"/>
  <c r="X18" i="1"/>
  <c r="W18" i="1"/>
  <c r="V18" i="1"/>
  <c r="V24" i="1" s="1"/>
  <c r="U18" i="1"/>
  <c r="T18" i="1"/>
  <c r="T24" i="1" s="1"/>
  <c r="S18" i="1"/>
  <c r="R18" i="1"/>
  <c r="R24" i="1" s="1"/>
  <c r="Q18" i="1"/>
  <c r="P18" i="1"/>
  <c r="P24" i="1" s="1"/>
  <c r="O18" i="1"/>
  <c r="N18" i="1"/>
  <c r="N24" i="1" s="1"/>
  <c r="M18" i="1"/>
  <c r="L18" i="1"/>
  <c r="L24" i="1" s="1"/>
  <c r="K18" i="1"/>
  <c r="J18" i="1"/>
  <c r="J24" i="1" s="1"/>
  <c r="I18" i="1"/>
  <c r="H18" i="1"/>
  <c r="G18" i="1"/>
  <c r="F18" i="1"/>
  <c r="F24" i="1" s="1"/>
  <c r="E18" i="1"/>
  <c r="D18" i="1"/>
  <c r="D24" i="1" s="1"/>
  <c r="C18" i="1"/>
  <c r="B18" i="1"/>
  <c r="B24" i="1" s="1"/>
  <c r="AH17" i="1"/>
  <c r="AG17" i="1"/>
  <c r="AG23" i="1" s="1"/>
  <c r="AF17" i="1"/>
  <c r="AD17" i="1"/>
  <c r="AC17" i="1"/>
  <c r="AC23" i="1" s="1"/>
  <c r="AB17" i="1"/>
  <c r="AA17" i="1"/>
  <c r="AA23" i="1" s="1"/>
  <c r="Z17" i="1"/>
  <c r="Y17" i="1"/>
  <c r="Y23" i="1" s="1"/>
  <c r="X17" i="1"/>
  <c r="W17" i="1"/>
  <c r="W23" i="1" s="1"/>
  <c r="V17" i="1"/>
  <c r="U17" i="1"/>
  <c r="U23" i="1" s="1"/>
  <c r="T17" i="1"/>
  <c r="S17" i="1"/>
  <c r="S23" i="1" s="1"/>
  <c r="R17" i="1"/>
  <c r="Q17" i="1"/>
  <c r="Q23" i="1" s="1"/>
  <c r="P17" i="1"/>
  <c r="O17" i="1"/>
  <c r="O23" i="1" s="1"/>
  <c r="N17" i="1"/>
  <c r="M17" i="1"/>
  <c r="M23" i="1" s="1"/>
  <c r="L17" i="1"/>
  <c r="K17" i="1"/>
  <c r="K23" i="1" s="1"/>
  <c r="J17" i="1"/>
  <c r="I17" i="1"/>
  <c r="I23" i="1" s="1"/>
  <c r="H17" i="1"/>
  <c r="G17" i="1"/>
  <c r="F17" i="1"/>
  <c r="E17" i="1"/>
  <c r="E23" i="1" s="1"/>
  <c r="D17" i="1"/>
  <c r="C17" i="1"/>
  <c r="C23" i="1" s="1"/>
  <c r="B17" i="1"/>
  <c r="AH16" i="1"/>
  <c r="AG16" i="1"/>
  <c r="AG43" i="1" s="1"/>
  <c r="AF16" i="1"/>
  <c r="AE16" i="1"/>
  <c r="AD16" i="1"/>
  <c r="AC16" i="1"/>
  <c r="AC43" i="1" s="1"/>
  <c r="AB16" i="1"/>
  <c r="AB22" i="1" s="1"/>
  <c r="AB70" i="1" s="1"/>
  <c r="AA16" i="1"/>
  <c r="AA65" i="1" s="1"/>
  <c r="Z16" i="1"/>
  <c r="Y16" i="1"/>
  <c r="Y43" i="1" s="1"/>
  <c r="X16" i="1"/>
  <c r="X22" i="1" s="1"/>
  <c r="W16" i="1"/>
  <c r="V16" i="1"/>
  <c r="U16" i="1"/>
  <c r="T16" i="1"/>
  <c r="T22" i="1" s="1"/>
  <c r="S16" i="1"/>
  <c r="S21" i="1" s="1"/>
  <c r="R16" i="1"/>
  <c r="Q16" i="1"/>
  <c r="Q21" i="1" s="1"/>
  <c r="P16" i="1"/>
  <c r="P22" i="1" s="1"/>
  <c r="O16" i="1"/>
  <c r="N16" i="1"/>
  <c r="M16" i="1"/>
  <c r="L16" i="1"/>
  <c r="L22" i="1" s="1"/>
  <c r="K16" i="1"/>
  <c r="J16" i="1"/>
  <c r="I16" i="1"/>
  <c r="I21" i="1" s="1"/>
  <c r="H16" i="1"/>
  <c r="H22" i="1" s="1"/>
  <c r="H70" i="1" s="1"/>
  <c r="G16" i="1"/>
  <c r="F16" i="1"/>
  <c r="E16" i="1"/>
  <c r="D16" i="1"/>
  <c r="D22" i="1" s="1"/>
  <c r="C16" i="1"/>
  <c r="C21" i="1" s="1"/>
  <c r="B16" i="1"/>
  <c r="AH14" i="1"/>
  <c r="AG14" i="1"/>
  <c r="AF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H13" i="1"/>
  <c r="AG13" i="1"/>
  <c r="AF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H12" i="1"/>
  <c r="AG12" i="1"/>
  <c r="AF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H11" i="1"/>
  <c r="AG11" i="1"/>
  <c r="AF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H10" i="1"/>
  <c r="AH15" i="1" s="1"/>
  <c r="AG10" i="1"/>
  <c r="AG15" i="1" s="1"/>
  <c r="AE10" i="1"/>
  <c r="AD10" i="1"/>
  <c r="AD15" i="1" s="1"/>
  <c r="AC10" i="1"/>
  <c r="AC15" i="1" s="1"/>
  <c r="AB10" i="1"/>
  <c r="AA10" i="1"/>
  <c r="AA15" i="1" s="1"/>
  <c r="Z10" i="1"/>
  <c r="Z15" i="1" s="1"/>
  <c r="Y10" i="1"/>
  <c r="Y15" i="1" s="1"/>
  <c r="X10" i="1"/>
  <c r="W10" i="1"/>
  <c r="W15" i="1" s="1"/>
  <c r="V10" i="1"/>
  <c r="V15" i="1" s="1"/>
  <c r="U10" i="1"/>
  <c r="U15" i="1" s="1"/>
  <c r="T10" i="1"/>
  <c r="S10" i="1"/>
  <c r="S15" i="1" s="1"/>
  <c r="R10" i="1"/>
  <c r="R15" i="1" s="1"/>
  <c r="Q10" i="1"/>
  <c r="Q15" i="1" s="1"/>
  <c r="P10" i="1"/>
  <c r="P15" i="1" s="1"/>
  <c r="O10" i="1"/>
  <c r="O15" i="1" s="1"/>
  <c r="N10" i="1"/>
  <c r="N15" i="1" s="1"/>
  <c r="M10" i="1"/>
  <c r="M15" i="1" s="1"/>
  <c r="L10" i="1"/>
  <c r="K10" i="1"/>
  <c r="K15" i="1" s="1"/>
  <c r="J10" i="1"/>
  <c r="J15" i="1" s="1"/>
  <c r="I10" i="1"/>
  <c r="I15" i="1" s="1"/>
  <c r="H10" i="1"/>
  <c r="G10" i="1"/>
  <c r="G15" i="1" s="1"/>
  <c r="F10" i="1"/>
  <c r="F15" i="1" s="1"/>
  <c r="E10" i="1"/>
  <c r="E15" i="1" s="1"/>
  <c r="D10" i="1"/>
  <c r="C10" i="1"/>
  <c r="C15" i="1" s="1"/>
  <c r="B10" i="1"/>
  <c r="B15" i="1" s="1"/>
  <c r="AH8" i="1"/>
  <c r="AG8" i="1"/>
  <c r="AF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H7" i="1"/>
  <c r="AG7" i="1"/>
  <c r="AF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H6" i="1"/>
  <c r="AG6" i="1"/>
  <c r="AF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H5" i="1"/>
  <c r="AG5" i="1"/>
  <c r="AF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H4" i="1"/>
  <c r="AG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1" i="1"/>
  <c r="AE56" i="1" l="1"/>
  <c r="Z47" i="1"/>
  <c r="AH33" i="1"/>
  <c r="AH79" i="1" s="1"/>
  <c r="AH78" i="1" s="1"/>
  <c r="AH73" i="1" s="1"/>
  <c r="AH25" i="1"/>
  <c r="R47" i="1"/>
  <c r="V47" i="1"/>
  <c r="F33" i="1"/>
  <c r="F79" i="1" s="1"/>
  <c r="J33" i="1"/>
  <c r="AD33" i="1"/>
  <c r="AD79" i="1" s="1"/>
  <c r="AF72" i="1"/>
  <c r="AF22" i="1"/>
  <c r="AF70" i="1" s="1"/>
  <c r="AF49" i="1"/>
  <c r="AE11" i="1"/>
  <c r="AE13" i="1"/>
  <c r="B21" i="1"/>
  <c r="F21" i="1"/>
  <c r="J65" i="1"/>
  <c r="J21" i="1"/>
  <c r="J43" i="1"/>
  <c r="J48" i="1" s="1"/>
  <c r="N21" i="1"/>
  <c r="R21" i="1"/>
  <c r="V21" i="1"/>
  <c r="Z21" i="1"/>
  <c r="AD21" i="1"/>
  <c r="AD43" i="1"/>
  <c r="AD48" i="1" s="1"/>
  <c r="AH43" i="1"/>
  <c r="AH65" i="1" s="1"/>
  <c r="AH69" i="1" s="1"/>
  <c r="AH21" i="1"/>
  <c r="AE17" i="1"/>
  <c r="AE19" i="1"/>
  <c r="E21" i="1"/>
  <c r="M21" i="1"/>
  <c r="U21" i="1"/>
  <c r="AC21" i="1"/>
  <c r="F22" i="1"/>
  <c r="N22" i="1"/>
  <c r="V22" i="1"/>
  <c r="AD22" i="1"/>
  <c r="H24" i="1"/>
  <c r="X24" i="1"/>
  <c r="AF24" i="1"/>
  <c r="B26" i="1"/>
  <c r="J26" i="1"/>
  <c r="D15" i="1"/>
  <c r="H15" i="1"/>
  <c r="L15" i="1"/>
  <c r="T15" i="1"/>
  <c r="X15" i="1"/>
  <c r="AB15" i="1"/>
  <c r="K65" i="1"/>
  <c r="K43" i="1"/>
  <c r="AA69" i="1"/>
  <c r="AE65" i="1"/>
  <c r="AE43" i="1"/>
  <c r="G21" i="1"/>
  <c r="O21" i="1"/>
  <c r="W21" i="1"/>
  <c r="AE12" i="1"/>
  <c r="AE14" i="1"/>
  <c r="D21" i="1"/>
  <c r="H65" i="1"/>
  <c r="H21" i="1"/>
  <c r="L21" i="1"/>
  <c r="P21" i="1"/>
  <c r="T21" i="1"/>
  <c r="X21" i="1"/>
  <c r="AB43" i="1"/>
  <c r="AB21" i="1"/>
  <c r="AF43" i="1"/>
  <c r="AF21" i="1"/>
  <c r="Y21" i="1"/>
  <c r="AG21" i="1"/>
  <c r="B22" i="1"/>
  <c r="J22" i="1"/>
  <c r="R22" i="1"/>
  <c r="Z22" i="1"/>
  <c r="AH22" i="1"/>
  <c r="AH70" i="1" s="1"/>
  <c r="G23" i="1"/>
  <c r="AB24" i="1"/>
  <c r="F26" i="1"/>
  <c r="AH57" i="1"/>
  <c r="I65" i="1"/>
  <c r="I43" i="1"/>
  <c r="Y65" i="1"/>
  <c r="Y47" i="1"/>
  <c r="AC65" i="1"/>
  <c r="AC47" i="1"/>
  <c r="AG65" i="1"/>
  <c r="K21" i="1"/>
  <c r="AA21" i="1"/>
  <c r="AF26" i="1"/>
  <c r="F57" i="1"/>
  <c r="F58" i="1" s="1"/>
  <c r="J79" i="1"/>
  <c r="J57" i="1"/>
  <c r="AD57" i="1"/>
  <c r="AE20" i="1"/>
  <c r="E22" i="1"/>
  <c r="I22" i="1"/>
  <c r="M22" i="1"/>
  <c r="Q22" i="1"/>
  <c r="U22" i="1"/>
  <c r="Y22" i="1"/>
  <c r="AC22" i="1"/>
  <c r="AG22" i="1"/>
  <c r="B23" i="1"/>
  <c r="F23" i="1"/>
  <c r="J23" i="1"/>
  <c r="N23" i="1"/>
  <c r="R23" i="1"/>
  <c r="V23" i="1"/>
  <c r="Z23" i="1"/>
  <c r="AD23" i="1"/>
  <c r="AH23" i="1"/>
  <c r="C24" i="1"/>
  <c r="G24" i="1"/>
  <c r="K24" i="1"/>
  <c r="O24" i="1"/>
  <c r="S24" i="1"/>
  <c r="W24" i="1"/>
  <c r="AA24" i="1"/>
  <c r="D25" i="1"/>
  <c r="H25" i="1"/>
  <c r="L25" i="1"/>
  <c r="P25" i="1"/>
  <c r="T25" i="1"/>
  <c r="X25" i="1"/>
  <c r="AB25" i="1"/>
  <c r="AF25" i="1"/>
  <c r="E26" i="1"/>
  <c r="I26" i="1"/>
  <c r="M26" i="1"/>
  <c r="Q26" i="1"/>
  <c r="U26" i="1"/>
  <c r="Y26" i="1"/>
  <c r="AC26" i="1"/>
  <c r="AG26" i="1"/>
  <c r="B75" i="1"/>
  <c r="B48" i="1"/>
  <c r="F75" i="1"/>
  <c r="F48" i="1"/>
  <c r="J75" i="1"/>
  <c r="J58" i="1"/>
  <c r="N75" i="1"/>
  <c r="N48" i="1"/>
  <c r="R75" i="1"/>
  <c r="R48" i="1"/>
  <c r="V75" i="1"/>
  <c r="V48" i="1"/>
  <c r="Z75" i="1"/>
  <c r="Z48" i="1"/>
  <c r="AD75" i="1"/>
  <c r="AD58" i="1"/>
  <c r="AH75" i="1"/>
  <c r="AH58" i="1"/>
  <c r="AH48" i="1"/>
  <c r="AE29" i="1"/>
  <c r="E31" i="1"/>
  <c r="I31" i="1"/>
  <c r="M31" i="1"/>
  <c r="Q31" i="1"/>
  <c r="Q33" i="1" s="1"/>
  <c r="U31" i="1"/>
  <c r="Y31" i="1"/>
  <c r="AC31" i="1"/>
  <c r="AG31" i="1"/>
  <c r="N32" i="1"/>
  <c r="R32" i="1"/>
  <c r="S32" i="1" s="1"/>
  <c r="V32" i="1"/>
  <c r="Z32" i="1"/>
  <c r="I87" i="1"/>
  <c r="I81" i="1"/>
  <c r="I59" i="1"/>
  <c r="I40" i="1"/>
  <c r="V59" i="1"/>
  <c r="AA59" i="1"/>
  <c r="AE35" i="1"/>
  <c r="X40" i="1"/>
  <c r="AF40" i="1"/>
  <c r="G49" i="1"/>
  <c r="O49" i="1"/>
  <c r="S49" i="1"/>
  <c r="W49" i="1"/>
  <c r="AA47" i="1"/>
  <c r="AA49" i="1"/>
  <c r="AE44" i="1"/>
  <c r="C75" i="1"/>
  <c r="C48" i="1"/>
  <c r="G75" i="1"/>
  <c r="G48" i="1"/>
  <c r="K75" i="1"/>
  <c r="K48" i="1"/>
  <c r="O75" i="1"/>
  <c r="O48" i="1"/>
  <c r="S75" i="1"/>
  <c r="S48" i="1"/>
  <c r="W75" i="1"/>
  <c r="W48" i="1"/>
  <c r="AA75" i="1"/>
  <c r="AA48" i="1"/>
  <c r="AE28" i="1"/>
  <c r="O32" i="1"/>
  <c r="W32" i="1"/>
  <c r="AE32" i="1"/>
  <c r="D33" i="1"/>
  <c r="H33" i="1"/>
  <c r="L33" i="1"/>
  <c r="P33" i="1"/>
  <c r="T33" i="1"/>
  <c r="X33" i="1"/>
  <c r="AB33" i="1"/>
  <c r="AF33" i="1"/>
  <c r="C59" i="1"/>
  <c r="C40" i="1"/>
  <c r="J87" i="1"/>
  <c r="J81" i="1"/>
  <c r="J59" i="1"/>
  <c r="X87" i="1"/>
  <c r="X81" i="1"/>
  <c r="X63" i="1"/>
  <c r="AB87" i="1"/>
  <c r="AB81" i="1"/>
  <c r="AB63" i="1"/>
  <c r="AF87" i="1"/>
  <c r="AF81" i="1"/>
  <c r="AF63" i="1"/>
  <c r="AE36" i="1"/>
  <c r="AC38" i="1"/>
  <c r="AH40" i="1"/>
  <c r="F47" i="1"/>
  <c r="AE18" i="1"/>
  <c r="AE21" i="1" s="1"/>
  <c r="C22" i="1"/>
  <c r="G22" i="1"/>
  <c r="K22" i="1"/>
  <c r="O22" i="1"/>
  <c r="S22" i="1"/>
  <c r="W22" i="1"/>
  <c r="AA22" i="1"/>
  <c r="D23" i="1"/>
  <c r="H23" i="1"/>
  <c r="L23" i="1"/>
  <c r="P23" i="1"/>
  <c r="T23" i="1"/>
  <c r="X23" i="1"/>
  <c r="AB23" i="1"/>
  <c r="AF23" i="1"/>
  <c r="E24" i="1"/>
  <c r="I24" i="1"/>
  <c r="M24" i="1"/>
  <c r="Q24" i="1"/>
  <c r="U24" i="1"/>
  <c r="Y24" i="1"/>
  <c r="AC24" i="1"/>
  <c r="AG24" i="1"/>
  <c r="B25" i="1"/>
  <c r="F25" i="1"/>
  <c r="J25" i="1"/>
  <c r="AD25" i="1"/>
  <c r="C26" i="1"/>
  <c r="G26" i="1"/>
  <c r="K26" i="1"/>
  <c r="AA26" i="1"/>
  <c r="D75" i="1"/>
  <c r="D48" i="1"/>
  <c r="H75" i="1"/>
  <c r="H48" i="1"/>
  <c r="L75" i="1"/>
  <c r="L48" i="1"/>
  <c r="P75" i="1"/>
  <c r="P48" i="1"/>
  <c r="T75" i="1"/>
  <c r="T48" i="1"/>
  <c r="X75" i="1"/>
  <c r="X48" i="1"/>
  <c r="AB75" i="1"/>
  <c r="AB48" i="1"/>
  <c r="AF75" i="1"/>
  <c r="AF48" i="1"/>
  <c r="C31" i="1"/>
  <c r="G31" i="1"/>
  <c r="K31" i="1"/>
  <c r="AA31" i="1"/>
  <c r="AA33" i="1" s="1"/>
  <c r="E33" i="1"/>
  <c r="M33" i="1"/>
  <c r="U33" i="1"/>
  <c r="AC33" i="1"/>
  <c r="J34" i="1"/>
  <c r="G59" i="1"/>
  <c r="G40" i="1"/>
  <c r="K87" i="1"/>
  <c r="K81" i="1"/>
  <c r="K59" i="1"/>
  <c r="Y59" i="1"/>
  <c r="AC40" i="1"/>
  <c r="AC59" i="1"/>
  <c r="AG59" i="1"/>
  <c r="AG40" i="1"/>
  <c r="Y38" i="1"/>
  <c r="Z39" i="1"/>
  <c r="V40" i="1"/>
  <c r="AB40" i="1"/>
  <c r="E49" i="1"/>
  <c r="M49" i="1"/>
  <c r="Q49" i="1"/>
  <c r="U49" i="1"/>
  <c r="Y49" i="1"/>
  <c r="AC49" i="1"/>
  <c r="AG49" i="1"/>
  <c r="E75" i="1"/>
  <c r="E48" i="1"/>
  <c r="I75" i="1"/>
  <c r="I53" i="1"/>
  <c r="M75" i="1"/>
  <c r="M48" i="1"/>
  <c r="Q75" i="1"/>
  <c r="Q48" i="1"/>
  <c r="U75" i="1"/>
  <c r="U48" i="1"/>
  <c r="Y75" i="1"/>
  <c r="Y48" i="1"/>
  <c r="AC75" i="1"/>
  <c r="AC48" i="1"/>
  <c r="AG75" i="1"/>
  <c r="AG48" i="1"/>
  <c r="AE30" i="1"/>
  <c r="B79" i="1"/>
  <c r="B57" i="1"/>
  <c r="H87" i="1"/>
  <c r="H81" i="1"/>
  <c r="H63" i="1"/>
  <c r="U40" i="1"/>
  <c r="U59" i="1"/>
  <c r="Z87" i="1"/>
  <c r="Z81" i="1"/>
  <c r="Z63" i="1"/>
  <c r="AD87" i="1"/>
  <c r="AD81" i="1"/>
  <c r="AD63" i="1"/>
  <c r="AH87" i="1"/>
  <c r="AH81" i="1"/>
  <c r="AH85" i="1" s="1"/>
  <c r="AH63" i="1"/>
  <c r="AE37" i="1"/>
  <c r="AE38" i="1"/>
  <c r="AE39" i="1"/>
  <c r="H40" i="1"/>
  <c r="AD40" i="1"/>
  <c r="H47" i="1"/>
  <c r="C47" i="1"/>
  <c r="G47" i="1"/>
  <c r="O47" i="1"/>
  <c r="S47" i="1"/>
  <c r="W47" i="1"/>
  <c r="AE46" i="1"/>
  <c r="H50" i="1"/>
  <c r="L50" i="1"/>
  <c r="X50" i="1"/>
  <c r="AF50" i="1"/>
  <c r="M87" i="1"/>
  <c r="M81" i="1"/>
  <c r="M63" i="1"/>
  <c r="Q87" i="1"/>
  <c r="Q81" i="1"/>
  <c r="Q63" i="1"/>
  <c r="AE45" i="1"/>
  <c r="AF51" i="1"/>
  <c r="W87" i="1"/>
  <c r="W81" i="1"/>
  <c r="W63" i="1"/>
  <c r="AE51" i="1"/>
  <c r="E87" i="1"/>
  <c r="E81" i="1"/>
  <c r="E63" i="1"/>
  <c r="O87" i="1"/>
  <c r="O81" i="1"/>
  <c r="O63" i="1"/>
  <c r="S87" i="1"/>
  <c r="S81" i="1"/>
  <c r="S63" i="1"/>
  <c r="B87" i="1"/>
  <c r="B81" i="1"/>
  <c r="F87" i="1"/>
  <c r="F81" i="1"/>
  <c r="N87" i="1"/>
  <c r="N81" i="1"/>
  <c r="R87" i="1"/>
  <c r="R81" i="1"/>
  <c r="AE62" i="1"/>
  <c r="F63" i="1"/>
  <c r="N63" i="1"/>
  <c r="Z69" i="1"/>
  <c r="D69" i="1"/>
  <c r="N69" i="1"/>
  <c r="R69" i="1"/>
  <c r="V69" i="1"/>
  <c r="AE54" i="1"/>
  <c r="AE55" i="1"/>
  <c r="D87" i="1"/>
  <c r="D81" i="1"/>
  <c r="L87" i="1"/>
  <c r="L81" i="1"/>
  <c r="P87" i="1"/>
  <c r="P81" i="1"/>
  <c r="T87" i="1"/>
  <c r="T81" i="1"/>
  <c r="AE60" i="1"/>
  <c r="AE61" i="1"/>
  <c r="B63" i="1"/>
  <c r="R63" i="1"/>
  <c r="B69" i="1"/>
  <c r="F69" i="1"/>
  <c r="L69" i="1"/>
  <c r="P69" i="1"/>
  <c r="T69" i="1"/>
  <c r="AE66" i="1"/>
  <c r="AE68" i="1"/>
  <c r="E69" i="1"/>
  <c r="M69" i="1"/>
  <c r="Q69" i="1"/>
  <c r="U69" i="1"/>
  <c r="F71" i="1"/>
  <c r="AD71" i="1"/>
  <c r="AE67" i="1"/>
  <c r="AE71" i="1"/>
  <c r="AE84" i="1"/>
  <c r="AE89" i="1"/>
  <c r="AH80" i="1" l="1"/>
  <c r="Q79" i="1"/>
  <c r="Q57" i="1"/>
  <c r="AA79" i="1"/>
  <c r="AA80" i="1" s="1"/>
  <c r="AA57" i="1"/>
  <c r="D85" i="1"/>
  <c r="AE72" i="1"/>
  <c r="P93" i="1"/>
  <c r="D93" i="1"/>
  <c r="R85" i="1"/>
  <c r="B93" i="1"/>
  <c r="O93" i="1"/>
  <c r="E93" i="1"/>
  <c r="W93" i="1"/>
  <c r="Z93" i="1"/>
  <c r="AE24" i="1"/>
  <c r="Y70" i="1"/>
  <c r="I48" i="1"/>
  <c r="AG87" i="1"/>
  <c r="AG81" i="1"/>
  <c r="AG63" i="1"/>
  <c r="Y87" i="1"/>
  <c r="Y81" i="1"/>
  <c r="Y63" i="1"/>
  <c r="K93" i="1"/>
  <c r="AG33" i="1"/>
  <c r="K25" i="1"/>
  <c r="T70" i="1"/>
  <c r="AF93" i="1"/>
  <c r="AB85" i="1"/>
  <c r="J63" i="1"/>
  <c r="C87" i="1"/>
  <c r="C81" i="1"/>
  <c r="C63" i="1"/>
  <c r="T79" i="1"/>
  <c r="T57" i="1"/>
  <c r="D79" i="1"/>
  <c r="D57" i="1"/>
  <c r="W31" i="1"/>
  <c r="W26" i="1"/>
  <c r="AE75" i="1"/>
  <c r="AE53" i="1"/>
  <c r="AE22" i="1"/>
  <c r="O70" i="1"/>
  <c r="AE40" i="1"/>
  <c r="K33" i="1"/>
  <c r="N31" i="1"/>
  <c r="N26" i="1"/>
  <c r="AC25" i="1"/>
  <c r="M25" i="1"/>
  <c r="V70" i="1"/>
  <c r="R70" i="1"/>
  <c r="AG70" i="1"/>
  <c r="AE8" i="1"/>
  <c r="AC69" i="1"/>
  <c r="I47" i="1"/>
  <c r="AE7" i="1"/>
  <c r="AE50" i="1"/>
  <c r="R93" i="1"/>
  <c r="F85" i="1"/>
  <c r="S85" i="1"/>
  <c r="U87" i="1"/>
  <c r="U81" i="1"/>
  <c r="U63" i="1"/>
  <c r="U70" i="1"/>
  <c r="AC87" i="1"/>
  <c r="AC81" i="1"/>
  <c r="AC63" i="1"/>
  <c r="AC79" i="1"/>
  <c r="AC57" i="1"/>
  <c r="M79" i="1"/>
  <c r="M57" i="1"/>
  <c r="G25" i="1"/>
  <c r="P70" i="1"/>
  <c r="D80" i="1"/>
  <c r="D70" i="1"/>
  <c r="AB93" i="1"/>
  <c r="X85" i="1"/>
  <c r="J85" i="1"/>
  <c r="AF79" i="1"/>
  <c r="AF57" i="1"/>
  <c r="P79" i="1"/>
  <c r="P80" i="1" s="1"/>
  <c r="P57" i="1"/>
  <c r="S31" i="1"/>
  <c r="S26" i="1"/>
  <c r="AA87" i="1"/>
  <c r="AA81" i="1"/>
  <c r="AA63" i="1"/>
  <c r="I63" i="1"/>
  <c r="G33" i="1"/>
  <c r="Z31" i="1"/>
  <c r="Z26" i="1"/>
  <c r="Y25" i="1"/>
  <c r="AE31" i="1"/>
  <c r="I25" i="1"/>
  <c r="AE23" i="1"/>
  <c r="N70" i="1"/>
  <c r="B58" i="1"/>
  <c r="AC70" i="1"/>
  <c r="J78" i="1"/>
  <c r="AG69" i="1"/>
  <c r="I69" i="1"/>
  <c r="J70" i="1"/>
  <c r="AF65" i="1"/>
  <c r="AF47" i="1"/>
  <c r="H69" i="1"/>
  <c r="AE47" i="1"/>
  <c r="K47" i="1"/>
  <c r="AD70" i="1"/>
  <c r="AD65" i="1"/>
  <c r="AD47" i="1"/>
  <c r="J69" i="1"/>
  <c r="AE15" i="1"/>
  <c r="T85" i="1"/>
  <c r="L85" i="1"/>
  <c r="T93" i="1"/>
  <c r="L93" i="1"/>
  <c r="AE49" i="1"/>
  <c r="N85" i="1"/>
  <c r="F93" i="1"/>
  <c r="S93" i="1"/>
  <c r="Q85" i="1"/>
  <c r="M85" i="1"/>
  <c r="AD85" i="1"/>
  <c r="H85" i="1"/>
  <c r="Q80" i="1"/>
  <c r="Q70" i="1"/>
  <c r="E70" i="1"/>
  <c r="AA39" i="1"/>
  <c r="Z38" i="1"/>
  <c r="K63" i="1"/>
  <c r="G87" i="1"/>
  <c r="G81" i="1"/>
  <c r="G63" i="1"/>
  <c r="Y33" i="1"/>
  <c r="E79" i="1"/>
  <c r="E57" i="1"/>
  <c r="C25" i="1"/>
  <c r="L70" i="1"/>
  <c r="X93" i="1"/>
  <c r="J93" i="1"/>
  <c r="AB79" i="1"/>
  <c r="AB80" i="1" s="1"/>
  <c r="AB57" i="1"/>
  <c r="L79" i="1"/>
  <c r="L57" i="1"/>
  <c r="O31" i="1"/>
  <c r="O26" i="1"/>
  <c r="W70" i="1"/>
  <c r="I85" i="1"/>
  <c r="C33" i="1"/>
  <c r="V31" i="1"/>
  <c r="V26" i="1"/>
  <c r="U25" i="1"/>
  <c r="E25" i="1"/>
  <c r="F80" i="1"/>
  <c r="F70" i="1"/>
  <c r="B80" i="1"/>
  <c r="B70" i="1"/>
  <c r="I70" i="1"/>
  <c r="AD78" i="1"/>
  <c r="AE69" i="1"/>
  <c r="K69" i="1"/>
  <c r="AE5" i="1"/>
  <c r="P85" i="1"/>
  <c r="N93" i="1"/>
  <c r="B85" i="1"/>
  <c r="O85" i="1"/>
  <c r="E85" i="1"/>
  <c r="W85" i="1"/>
  <c r="Q93" i="1"/>
  <c r="M93" i="1"/>
  <c r="AD93" i="1"/>
  <c r="Z85" i="1"/>
  <c r="H93" i="1"/>
  <c r="M80" i="1"/>
  <c r="M70" i="1"/>
  <c r="Y40" i="1"/>
  <c r="K85" i="1"/>
  <c r="U79" i="1"/>
  <c r="U57" i="1"/>
  <c r="AA25" i="1"/>
  <c r="X70" i="1"/>
  <c r="AA70" i="1"/>
  <c r="K70" i="1"/>
  <c r="AE6" i="1"/>
  <c r="AF85" i="1"/>
  <c r="X79" i="1"/>
  <c r="X57" i="1"/>
  <c r="H79" i="1"/>
  <c r="H57" i="1"/>
  <c r="AE26" i="1"/>
  <c r="S70" i="1"/>
  <c r="G70" i="1"/>
  <c r="C70" i="1"/>
  <c r="K39" i="1"/>
  <c r="AE87" i="1"/>
  <c r="AE81" i="1"/>
  <c r="AE59" i="1"/>
  <c r="V87" i="1"/>
  <c r="V81" i="1"/>
  <c r="V63" i="1"/>
  <c r="I93" i="1"/>
  <c r="R31" i="1"/>
  <c r="R26" i="1"/>
  <c r="AG25" i="1"/>
  <c r="Q25" i="1"/>
  <c r="Z70" i="1"/>
  <c r="Y69" i="1"/>
  <c r="AB65" i="1"/>
  <c r="AB47" i="1"/>
  <c r="I33" i="1"/>
  <c r="J47" i="1"/>
  <c r="I79" i="1" l="1"/>
  <c r="I57" i="1"/>
  <c r="AE33" i="1"/>
  <c r="V93" i="1"/>
  <c r="AE93" i="1"/>
  <c r="H58" i="1"/>
  <c r="X58" i="1"/>
  <c r="C79" i="1"/>
  <c r="C57" i="1"/>
  <c r="G85" i="1"/>
  <c r="Z40" i="1"/>
  <c r="E80" i="1"/>
  <c r="AD69" i="1"/>
  <c r="AF69" i="1"/>
  <c r="Z25" i="1"/>
  <c r="Z33" i="1"/>
  <c r="AA85" i="1"/>
  <c r="S25" i="1"/>
  <c r="S33" i="1"/>
  <c r="AF78" i="1"/>
  <c r="AC58" i="1"/>
  <c r="AC85" i="1"/>
  <c r="U85" i="1"/>
  <c r="K79" i="1"/>
  <c r="K57" i="1"/>
  <c r="K34" i="1"/>
  <c r="AE48" i="1"/>
  <c r="C85" i="1"/>
  <c r="Y85" i="1"/>
  <c r="AG85" i="1"/>
  <c r="U58" i="1"/>
  <c r="AD73" i="1"/>
  <c r="Y79" i="1"/>
  <c r="Y57" i="1"/>
  <c r="G93" i="1"/>
  <c r="AA93" i="1"/>
  <c r="M58" i="1"/>
  <c r="AC78" i="1"/>
  <c r="AC93" i="1"/>
  <c r="U93" i="1"/>
  <c r="T58" i="1"/>
  <c r="C93" i="1"/>
  <c r="AG79" i="1"/>
  <c r="AG57" i="1"/>
  <c r="Y93" i="1"/>
  <c r="Q58" i="1"/>
  <c r="AE63" i="1"/>
  <c r="X80" i="1"/>
  <c r="AD80" i="1"/>
  <c r="V25" i="1"/>
  <c r="V33" i="1"/>
  <c r="L58" i="1"/>
  <c r="AB58" i="1"/>
  <c r="L80" i="1"/>
  <c r="AA38" i="1"/>
  <c r="J39" i="1"/>
  <c r="J73" i="1"/>
  <c r="J80" i="1"/>
  <c r="N25" i="1"/>
  <c r="N33" i="1"/>
  <c r="AE70" i="1"/>
  <c r="D58" i="1"/>
  <c r="T80" i="1"/>
  <c r="AA58" i="1"/>
  <c r="AB69" i="1"/>
  <c r="R25" i="1"/>
  <c r="R33" i="1"/>
  <c r="V85" i="1"/>
  <c r="AE85" i="1"/>
  <c r="K38" i="1"/>
  <c r="O25" i="1"/>
  <c r="O33" i="1"/>
  <c r="E58" i="1"/>
  <c r="AE25" i="1"/>
  <c r="G79" i="1"/>
  <c r="G57" i="1"/>
  <c r="P58" i="1"/>
  <c r="AF58" i="1"/>
  <c r="U80" i="1"/>
  <c r="W25" i="1"/>
  <c r="W33" i="1"/>
  <c r="H80" i="1"/>
  <c r="G58" i="1" l="1"/>
  <c r="R79" i="1"/>
  <c r="R57" i="1"/>
  <c r="AG78" i="1"/>
  <c r="K78" i="1"/>
  <c r="AF73" i="1"/>
  <c r="AF80" i="1"/>
  <c r="C80" i="1"/>
  <c r="K40" i="1"/>
  <c r="N79" i="1"/>
  <c r="N57" i="1"/>
  <c r="AA40" i="1"/>
  <c r="AE57" i="1"/>
  <c r="I58" i="1"/>
  <c r="W79" i="1"/>
  <c r="W57" i="1"/>
  <c r="G80" i="1"/>
  <c r="O79" i="1"/>
  <c r="O57" i="1"/>
  <c r="Y58" i="1"/>
  <c r="S79" i="1"/>
  <c r="S57" i="1"/>
  <c r="AE79" i="1"/>
  <c r="I80" i="1"/>
  <c r="J38" i="1"/>
  <c r="V79" i="1"/>
  <c r="V57" i="1"/>
  <c r="AG58" i="1"/>
  <c r="AC73" i="1"/>
  <c r="AE78" i="1"/>
  <c r="AC80" i="1"/>
  <c r="Y80" i="1"/>
  <c r="K58" i="1"/>
  <c r="Z79" i="1"/>
  <c r="Z57" i="1"/>
  <c r="C58" i="1"/>
  <c r="Z80" i="1" l="1"/>
  <c r="V80" i="1"/>
  <c r="J40" i="1"/>
  <c r="S58" i="1"/>
  <c r="AE58" i="1"/>
  <c r="K41" i="1"/>
  <c r="K73" i="1"/>
  <c r="K80" i="1"/>
  <c r="R58" i="1"/>
  <c r="S80" i="1"/>
  <c r="AG73" i="1"/>
  <c r="AG80" i="1"/>
  <c r="R80" i="1"/>
  <c r="W58" i="1"/>
  <c r="Z58" i="1"/>
  <c r="V58" i="1"/>
  <c r="O58" i="1"/>
  <c r="W80" i="1"/>
  <c r="N58" i="1"/>
  <c r="AE73" i="1"/>
  <c r="AE80" i="1"/>
  <c r="O80" i="1"/>
  <c r="N80" i="1"/>
  <c r="J41" i="1" l="1"/>
  <c r="AF10" i="1" l="1"/>
  <c r="AF4" i="1" l="1"/>
  <c r="AF15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W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X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B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W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X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Z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A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W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Z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W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X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X2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C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X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Z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X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3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X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and in NA higher merchant PTA supplies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W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X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Z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B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X4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X4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W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X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mix impact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W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X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Y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X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B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X5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5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W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B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X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Y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W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X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7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<sst xmlns="http://schemas.openxmlformats.org/spreadsheetml/2006/main" count="82" uniqueCount="55">
  <si>
    <t>Segment Analysis (THB)</t>
  </si>
  <si>
    <t>LTM
3Q17</t>
  </si>
  <si>
    <t>LTM
3Q18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</si>
  <si>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</si>
  <si>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</si>
  <si>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</si>
  <si>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</si>
  <si>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</si>
  <si>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</si>
  <si>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</si>
  <si>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</si>
  <si>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</si>
  <si>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</si>
  <si>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</si>
  <si>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</si>
  <si>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</si>
  <si>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</si>
  <si>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</si>
  <si>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</si>
  <si>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</si>
  <si>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</si>
  <si>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</si>
  <si>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</si>
  <si>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</si>
  <si>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</si>
  <si>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</si>
  <si>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Performance by Segments</t>
  </si>
  <si>
    <t>IVL Operating Rate (%)</t>
  </si>
  <si>
    <t>PET</t>
  </si>
  <si>
    <t>Fibers &amp; Yarns</t>
  </si>
  <si>
    <t>West Feedstock</t>
  </si>
  <si>
    <t>Asia PTA</t>
  </si>
  <si>
    <t>IVL Effective Capacity (MMT)</t>
  </si>
  <si>
    <t>IVL Production (MMT)</t>
  </si>
  <si>
    <t>IVL Core EBITDA(THB/t)</t>
  </si>
  <si>
    <t>IVL Core EBITDA (M THB)</t>
  </si>
  <si>
    <t>Holding</t>
  </si>
  <si>
    <t>IVL Net Revenue (M THB)</t>
  </si>
  <si>
    <t>Intercompany</t>
  </si>
  <si>
    <t>*Note: Net Revenue by Factory location basis</t>
  </si>
  <si>
    <t>Performance by Portfolio</t>
  </si>
  <si>
    <t>High Value Add (HVA)</t>
  </si>
  <si>
    <t>Special Position (West Necessities)</t>
  </si>
  <si>
    <t>Cyclical (East Necessities)</t>
  </si>
  <si>
    <t>Performance by Regions</t>
  </si>
  <si>
    <t>America</t>
  </si>
  <si>
    <t>Europe, Middle East &amp; Africa (EMEA)</t>
  </si>
  <si>
    <t>Asia</t>
  </si>
  <si>
    <t>*IVL Net Revenue (M THB)</t>
  </si>
  <si>
    <t>Revenues by major country/region on the basis of deliveries to customers</t>
  </si>
  <si>
    <t>Thailand</t>
  </si>
  <si>
    <t>Rest of Asia</t>
  </si>
  <si>
    <t>North America</t>
  </si>
  <si>
    <t>Europe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</si>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</sst>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#,##0.0000_);[Red]\(#,##0.0000\)"/>
    <numFmt numFmtId="169" formatCode="0_);[Red]\(0\)"/>
    <numFmt numFmtId="170" formatCode="_(* #,##0.000000_);_(* \(#,##0.0000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11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0" fontId="13" fillId="0" borderId="0" applyNumberFormat="0" applyFill="0" applyBorder="0" applyProtection="0">
      <alignment horizontal="center"/>
    </xf>
    <xf numFmtId="4" fontId="15" fillId="0" borderId="0" applyFill="0" applyBorder="0" applyAlignment="0" applyProtection="0"/>
    <xf numFmtId="4" fontId="16" fillId="0" borderId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3" fillId="2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0" xfId="0" applyFont="1"/>
    <xf numFmtId="0" fontId="3" fillId="5" borderId="6" xfId="0" applyFont="1" applyFill="1" applyBorder="1"/>
    <xf numFmtId="38" fontId="4" fillId="5" borderId="0" xfId="0" applyNumberFormat="1" applyFont="1" applyFill="1" applyBorder="1"/>
    <xf numFmtId="38" fontId="4" fillId="5" borderId="7" xfId="0" applyNumberFormat="1" applyFont="1" applyFill="1" applyBorder="1"/>
    <xf numFmtId="38" fontId="4" fillId="5" borderId="8" xfId="0" applyNumberFormat="1" applyFont="1" applyFill="1" applyBorder="1"/>
    <xf numFmtId="38" fontId="4" fillId="3" borderId="9" xfId="0" applyNumberFormat="1" applyFont="1" applyFill="1" applyBorder="1"/>
    <xf numFmtId="38" fontId="4" fillId="4" borderId="6" xfId="0" applyNumberFormat="1" applyFont="1" applyFill="1" applyBorder="1"/>
    <xf numFmtId="38" fontId="4" fillId="5" borderId="10" xfId="0" applyNumberFormat="1" applyFont="1" applyFill="1" applyBorder="1"/>
    <xf numFmtId="0" fontId="4" fillId="2" borderId="0" xfId="0" applyFont="1" applyFill="1"/>
    <xf numFmtId="43" fontId="2" fillId="2" borderId="6" xfId="1" applyFont="1" applyFill="1" applyBorder="1"/>
    <xf numFmtId="9" fontId="4" fillId="2" borderId="0" xfId="2" applyFont="1" applyFill="1" applyBorder="1"/>
    <xf numFmtId="9" fontId="4" fillId="2" borderId="10" xfId="2" applyFont="1" applyFill="1" applyBorder="1"/>
    <xf numFmtId="9" fontId="4" fillId="3" borderId="6" xfId="2" applyFont="1" applyFill="1" applyBorder="1"/>
    <xf numFmtId="9" fontId="4" fillId="4" borderId="6" xfId="2" applyFont="1" applyFill="1" applyBorder="1"/>
    <xf numFmtId="43" fontId="4" fillId="2" borderId="0" xfId="1" applyFont="1" applyFill="1"/>
    <xf numFmtId="43" fontId="4" fillId="2" borderId="6" xfId="1" applyFont="1" applyFill="1" applyBorder="1"/>
    <xf numFmtId="43" fontId="4" fillId="2" borderId="0" xfId="2" applyNumberFormat="1" applyFont="1" applyFill="1" applyBorder="1"/>
    <xf numFmtId="43" fontId="4" fillId="2" borderId="0" xfId="1" applyFont="1" applyFill="1" applyBorder="1"/>
    <xf numFmtId="43" fontId="4" fillId="2" borderId="10" xfId="1" applyFont="1" applyFill="1" applyBorder="1"/>
    <xf numFmtId="43" fontId="4" fillId="3" borderId="6" xfId="1" applyFont="1" applyFill="1" applyBorder="1"/>
    <xf numFmtId="43" fontId="4" fillId="4" borderId="6" xfId="1" applyFont="1" applyFill="1" applyBorder="1"/>
    <xf numFmtId="40" fontId="4" fillId="2" borderId="0" xfId="0" applyNumberFormat="1" applyFont="1" applyFill="1" applyBorder="1"/>
    <xf numFmtId="40" fontId="4" fillId="2" borderId="10" xfId="0" applyNumberFormat="1" applyFont="1" applyFill="1" applyBorder="1"/>
    <xf numFmtId="40" fontId="4" fillId="3" borderId="6" xfId="0" applyNumberFormat="1" applyFont="1" applyFill="1" applyBorder="1"/>
    <xf numFmtId="40" fontId="4" fillId="4" borderId="6" xfId="0" applyNumberFormat="1" applyFont="1" applyFill="1" applyBorder="1"/>
    <xf numFmtId="40" fontId="4" fillId="2" borderId="0" xfId="1" applyNumberFormat="1" applyFont="1" applyFill="1" applyBorder="1"/>
    <xf numFmtId="43" fontId="5" fillId="2" borderId="0" xfId="1" applyFont="1" applyFill="1" applyBorder="1"/>
    <xf numFmtId="43" fontId="5" fillId="2" borderId="10" xfId="1" applyFont="1" applyFill="1" applyBorder="1"/>
    <xf numFmtId="43" fontId="5" fillId="3" borderId="6" xfId="1" applyFont="1" applyFill="1" applyBorder="1"/>
    <xf numFmtId="43" fontId="5" fillId="2" borderId="0" xfId="1" applyNumberFormat="1" applyFont="1" applyFill="1" applyBorder="1"/>
    <xf numFmtId="166" fontId="5" fillId="2" borderId="0" xfId="1" applyNumberFormat="1" applyFont="1" applyFill="1" applyBorder="1"/>
    <xf numFmtId="166" fontId="5" fillId="4" borderId="6" xfId="1" applyNumberFormat="1" applyFont="1" applyFill="1" applyBorder="1"/>
    <xf numFmtId="43" fontId="5" fillId="2" borderId="0" xfId="1" applyFont="1" applyFill="1"/>
    <xf numFmtId="43" fontId="5" fillId="4" borderId="6" xfId="1" applyFont="1" applyFill="1" applyBorder="1"/>
    <xf numFmtId="40" fontId="4" fillId="2" borderId="0" xfId="0" applyNumberFormat="1" applyFont="1" applyFill="1"/>
    <xf numFmtId="40" fontId="4" fillId="2" borderId="10" xfId="1" applyNumberFormat="1" applyFont="1" applyFill="1" applyBorder="1"/>
    <xf numFmtId="40" fontId="4" fillId="3" borderId="6" xfId="1" applyNumberFormat="1" applyFont="1" applyFill="1" applyBorder="1"/>
    <xf numFmtId="40" fontId="4" fillId="4" borderId="6" xfId="1" applyNumberFormat="1" applyFont="1" applyFill="1" applyBorder="1"/>
    <xf numFmtId="43" fontId="6" fillId="2" borderId="6" xfId="1" applyFont="1" applyFill="1" applyBorder="1"/>
    <xf numFmtId="43" fontId="6" fillId="2" borderId="0" xfId="1" applyFont="1" applyFill="1" applyBorder="1"/>
    <xf numFmtId="43" fontId="6" fillId="2" borderId="0" xfId="1" applyFont="1" applyFill="1"/>
    <xf numFmtId="38" fontId="4" fillId="2" borderId="0" xfId="0" applyNumberFormat="1" applyFont="1" applyFill="1" applyBorder="1"/>
    <xf numFmtId="167" fontId="4" fillId="2" borderId="0" xfId="1" applyNumberFormat="1" applyFont="1" applyFill="1" applyBorder="1"/>
    <xf numFmtId="167" fontId="4" fillId="2" borderId="10" xfId="1" applyNumberFormat="1" applyFont="1" applyFill="1" applyBorder="1"/>
    <xf numFmtId="167" fontId="4" fillId="3" borderId="6" xfId="1" applyNumberFormat="1" applyFont="1" applyFill="1" applyBorder="1"/>
    <xf numFmtId="167" fontId="4" fillId="4" borderId="6" xfId="1" applyNumberFormat="1" applyFont="1" applyFill="1" applyBorder="1"/>
    <xf numFmtId="0" fontId="6" fillId="2" borderId="6" xfId="0" applyFont="1" applyFill="1" applyBorder="1"/>
    <xf numFmtId="38" fontId="6" fillId="2" borderId="0" xfId="0" applyNumberFormat="1" applyFont="1" applyFill="1" applyBorder="1"/>
    <xf numFmtId="167" fontId="6" fillId="2" borderId="0" xfId="1" applyNumberFormat="1" applyFont="1" applyFill="1" applyBorder="1"/>
    <xf numFmtId="167" fontId="6" fillId="2" borderId="10" xfId="1" applyNumberFormat="1" applyFont="1" applyFill="1" applyBorder="1"/>
    <xf numFmtId="167" fontId="6" fillId="3" borderId="6" xfId="1" applyNumberFormat="1" applyFont="1" applyFill="1" applyBorder="1"/>
    <xf numFmtId="168" fontId="6" fillId="2" borderId="0" xfId="0" applyNumberFormat="1" applyFont="1" applyFill="1" applyBorder="1"/>
    <xf numFmtId="38" fontId="6" fillId="4" borderId="6" xfId="0" applyNumberFormat="1" applyFont="1" applyFill="1" applyBorder="1"/>
    <xf numFmtId="0" fontId="6" fillId="2" borderId="0" xfId="0" applyFont="1" applyFill="1"/>
    <xf numFmtId="38" fontId="4" fillId="2" borderId="10" xfId="0" applyNumberFormat="1" applyFont="1" applyFill="1" applyBorder="1"/>
    <xf numFmtId="38" fontId="4" fillId="3" borderId="6" xfId="0" applyNumberFormat="1" applyFont="1" applyFill="1" applyBorder="1"/>
    <xf numFmtId="167" fontId="4" fillId="2" borderId="0" xfId="0" applyNumberFormat="1" applyFont="1" applyFill="1"/>
    <xf numFmtId="167" fontId="4" fillId="2" borderId="0" xfId="1" applyNumberFormat="1" applyFont="1" applyFill="1"/>
    <xf numFmtId="43" fontId="4" fillId="2" borderId="0" xfId="0" applyNumberFormat="1" applyFont="1" applyFill="1"/>
    <xf numFmtId="168" fontId="4" fillId="2" borderId="0" xfId="0" applyNumberFormat="1" applyFont="1" applyFill="1"/>
    <xf numFmtId="169" fontId="4" fillId="2" borderId="0" xfId="0" applyNumberFormat="1" applyFont="1" applyFill="1" applyBorder="1"/>
    <xf numFmtId="169" fontId="4" fillId="2" borderId="10" xfId="0" applyNumberFormat="1" applyFont="1" applyFill="1" applyBorder="1"/>
    <xf numFmtId="169" fontId="4" fillId="3" borderId="6" xfId="0" applyNumberFormat="1" applyFont="1" applyFill="1" applyBorder="1"/>
    <xf numFmtId="169" fontId="4" fillId="2" borderId="0" xfId="0" applyNumberFormat="1" applyFont="1" applyFill="1"/>
    <xf numFmtId="167" fontId="5" fillId="2" borderId="10" xfId="1" applyNumberFormat="1" applyFont="1" applyFill="1" applyBorder="1"/>
    <xf numFmtId="167" fontId="5" fillId="3" borderId="6" xfId="1" applyNumberFormat="1" applyFont="1" applyFill="1" applyBorder="1"/>
    <xf numFmtId="170" fontId="6" fillId="4" borderId="6" xfId="1" applyNumberFormat="1" applyFont="1" applyFill="1" applyBorder="1"/>
    <xf numFmtId="0" fontId="4" fillId="5" borderId="0" xfId="0" applyFont="1" applyFill="1"/>
    <xf numFmtId="43" fontId="4" fillId="2" borderId="0" xfId="1" applyNumberFormat="1" applyFont="1" applyFill="1" applyBorder="1"/>
    <xf numFmtId="43" fontId="4" fillId="4" borderId="6" xfId="1" applyNumberFormat="1" applyFont="1" applyFill="1" applyBorder="1"/>
    <xf numFmtId="166" fontId="4" fillId="2" borderId="0" xfId="1" applyNumberFormat="1" applyFont="1" applyFill="1" applyBorder="1"/>
    <xf numFmtId="166" fontId="4" fillId="2" borderId="10" xfId="1" applyNumberFormat="1" applyFont="1" applyFill="1" applyBorder="1"/>
    <xf numFmtId="166" fontId="4" fillId="3" borderId="6" xfId="1" applyNumberFormat="1" applyFont="1" applyFill="1" applyBorder="1"/>
    <xf numFmtId="43" fontId="5" fillId="2" borderId="6" xfId="1" applyFont="1" applyFill="1" applyBorder="1"/>
    <xf numFmtId="38" fontId="6" fillId="2" borderId="10" xfId="0" applyNumberFormat="1" applyFont="1" applyFill="1" applyBorder="1"/>
    <xf numFmtId="38" fontId="6" fillId="3" borderId="6" xfId="0" applyNumberFormat="1" applyFont="1" applyFill="1" applyBorder="1"/>
    <xf numFmtId="167" fontId="5" fillId="2" borderId="0" xfId="1" applyNumberFormat="1" applyFont="1" applyFill="1" applyBorder="1"/>
    <xf numFmtId="167" fontId="5" fillId="4" borderId="6" xfId="1" applyNumberFormat="1" applyFont="1" applyFill="1" applyBorder="1"/>
    <xf numFmtId="167" fontId="6" fillId="2" borderId="6" xfId="1" applyNumberFormat="1" applyFont="1" applyFill="1" applyBorder="1"/>
    <xf numFmtId="167" fontId="6" fillId="2" borderId="0" xfId="1" applyNumberFormat="1" applyFont="1" applyFill="1"/>
    <xf numFmtId="0" fontId="2" fillId="2" borderId="6" xfId="0" applyFont="1" applyFill="1" applyBorder="1"/>
    <xf numFmtId="167" fontId="5" fillId="2" borderId="0" xfId="0" applyNumberFormat="1" applyFont="1" applyFill="1" applyBorder="1"/>
    <xf numFmtId="0" fontId="4" fillId="2" borderId="0" xfId="0" applyFont="1" applyFill="1" applyBorder="1"/>
    <xf numFmtId="0" fontId="7" fillId="2" borderId="0" xfId="0" applyFont="1" applyFill="1"/>
    <xf numFmtId="0" fontId="4" fillId="3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0" borderId="0" xfId="0" applyFont="1" applyBorder="1"/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895349</xdr:colOff>
      <xdr:row>1</xdr:row>
      <xdr:rowOff>42262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905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3Q18_U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5/IVL_Projections%202Q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5/IVL_Projections%204Q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5/Factsheet/IVL_Projections%203Q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1Q16/IVL_Projections%201Q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6/IVL_Projections%202Q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7/IVL_Projections%201Q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6/IVL_Projections%203Q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6/IVL_Projections%204Q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7/IVL_Projections%204Q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IVL_Projections%203Q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7/IVL_Projections%202Q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7/IVL_Projections%203Q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8/IVL_Projections%202Q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 "/>
      <sheetName val="Logo"/>
    </sheetNames>
    <sheetDataSet>
      <sheetData sheetId="0">
        <row r="1">
          <cell r="A1" t="str">
            <v>8th Nov 2018</v>
          </cell>
        </row>
        <row r="5">
          <cell r="J5">
            <v>10.380801593413699</v>
          </cell>
          <cell r="AF5">
            <v>2.6840030447979952</v>
          </cell>
        </row>
        <row r="6">
          <cell r="J6">
            <v>9.1032677084520284</v>
          </cell>
          <cell r="AF6">
            <v>2.3056040084511196</v>
          </cell>
        </row>
        <row r="12">
          <cell r="J12">
            <v>286332.272</v>
          </cell>
        </row>
        <row r="15">
          <cell r="J15">
            <v>34077.45016858937</v>
          </cell>
          <cell r="K15">
            <v>32893.152317001957</v>
          </cell>
          <cell r="L15">
            <v>44566.970529255173</v>
          </cell>
          <cell r="AH15">
            <v>12394.367090379281</v>
          </cell>
        </row>
      </sheetData>
      <sheetData sheetId="1">
        <row r="5">
          <cell r="I5">
            <v>10.178894686942215</v>
          </cell>
          <cell r="K5">
            <v>10.342696787038621</v>
          </cell>
          <cell r="L5">
            <v>11.261229791039222</v>
          </cell>
          <cell r="AB5">
            <v>2.6458982384229173</v>
          </cell>
          <cell r="AC5">
            <v>2.5281743660283835</v>
          </cell>
          <cell r="AD5">
            <v>2.5673803761454876</v>
          </cell>
          <cell r="AE5">
            <v>2.6012438064418326</v>
          </cell>
          <cell r="AG5">
            <v>2.659591722756026</v>
          </cell>
          <cell r="AH5">
            <v>2.770971289842965</v>
          </cell>
          <cell r="AI5">
            <v>3.146663733642233</v>
          </cell>
        </row>
      </sheetData>
      <sheetData sheetId="2"/>
      <sheetData sheetId="3"/>
      <sheetData sheetId="4">
        <row r="16">
          <cell r="BY16">
            <v>10.594492988020395</v>
          </cell>
        </row>
        <row r="32">
          <cell r="F32">
            <v>18.826593446450609</v>
          </cell>
          <cell r="G32">
            <v>24.605849908370335</v>
          </cell>
          <cell r="H32">
            <v>41.925121243969556</v>
          </cell>
          <cell r="I32">
            <v>17.661825584765726</v>
          </cell>
          <cell r="L32">
            <v>8.0163412896318782</v>
          </cell>
          <cell r="M32">
            <v>3.5813448105126962</v>
          </cell>
          <cell r="N32">
            <v>10.465789968728032</v>
          </cell>
          <cell r="P32">
            <v>4.0771033865600863</v>
          </cell>
          <cell r="Q32">
            <v>2.660665623501977</v>
          </cell>
          <cell r="R32">
            <v>6.3784171641595115</v>
          </cell>
          <cell r="T32">
            <v>4.0637965191204071</v>
          </cell>
          <cell r="U32">
            <v>7.8925033233522566</v>
          </cell>
          <cell r="V32">
            <v>6.3039849896076818</v>
          </cell>
          <cell r="X32">
            <v>7.8765449993609948</v>
          </cell>
          <cell r="Y32">
            <v>10.724984009698243</v>
          </cell>
          <cell r="Z32">
            <v>15.262073525593031</v>
          </cell>
          <cell r="AB32">
            <v>5.9685760702847839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  <sheetName val="Sheet2"/>
    </sheetNames>
    <sheetDataSet>
      <sheetData sheetId="0"/>
      <sheetData sheetId="1"/>
      <sheetData sheetId="2"/>
      <sheetData sheetId="3">
        <row r="272">
          <cell r="R272">
            <v>1306727.4311385285</v>
          </cell>
          <cell r="S272">
            <v>2322128</v>
          </cell>
          <cell r="X272">
            <v>2555066.5591601003</v>
          </cell>
          <cell r="Y272">
            <v>711528.00074072159</v>
          </cell>
          <cell r="Z272">
            <v>765327.7366629747</v>
          </cell>
          <cell r="AA272">
            <v>736657.07770319143</v>
          </cell>
          <cell r="AB272">
            <v>683476.60489311221</v>
          </cell>
          <cell r="AC272">
            <v>2896989.42</v>
          </cell>
          <cell r="AD272">
            <v>745775.12</v>
          </cell>
          <cell r="AE272">
            <v>783117.55</v>
          </cell>
          <cell r="AF272">
            <v>806977.44</v>
          </cell>
          <cell r="AG272">
            <v>761687.59</v>
          </cell>
          <cell r="AH272">
            <v>3097557.6999999997</v>
          </cell>
          <cell r="AI272">
            <v>792588.18312648276</v>
          </cell>
          <cell r="AJ272">
            <v>883564.65373400995</v>
          </cell>
        </row>
        <row r="296">
          <cell r="R296">
            <v>283997.93700000003</v>
          </cell>
          <cell r="S296">
            <v>418361</v>
          </cell>
          <cell r="X296">
            <v>782584.14616225893</v>
          </cell>
          <cell r="Y296">
            <v>212184.6938640984</v>
          </cell>
          <cell r="Z296">
            <v>224683.4872256114</v>
          </cell>
          <cell r="AA296">
            <v>214696.19617253286</v>
          </cell>
          <cell r="AB296">
            <v>257893.07198435394</v>
          </cell>
          <cell r="AC296">
            <v>909457.44924659654</v>
          </cell>
          <cell r="AD296">
            <v>250807.75</v>
          </cell>
          <cell r="AE296">
            <v>297208.55</v>
          </cell>
          <cell r="AF296">
            <v>289167.12</v>
          </cell>
          <cell r="AG296">
            <v>310639.01</v>
          </cell>
          <cell r="AH296">
            <v>1147822.4300000002</v>
          </cell>
          <cell r="AI296">
            <v>298932.96616864234</v>
          </cell>
          <cell r="AJ296">
            <v>346268.5355887895</v>
          </cell>
        </row>
        <row r="299">
          <cell r="R299">
            <v>1257708.9448850001</v>
          </cell>
          <cell r="S299">
            <v>1258233</v>
          </cell>
          <cell r="X299">
            <v>1201803.33892</v>
          </cell>
          <cell r="Y299">
            <v>310068.55</v>
          </cell>
          <cell r="Z299">
            <v>307204.78500000003</v>
          </cell>
          <cell r="AA299">
            <v>328196.72500000003</v>
          </cell>
          <cell r="AB299">
            <v>312052.06999999989</v>
          </cell>
          <cell r="AC299">
            <v>1257522.1299999999</v>
          </cell>
          <cell r="AD299">
            <v>282486.14</v>
          </cell>
          <cell r="AE299">
            <v>286615.07</v>
          </cell>
          <cell r="AF299">
            <v>297270.08999999997</v>
          </cell>
          <cell r="AG299">
            <v>248320.38</v>
          </cell>
          <cell r="AH299">
            <v>1114691.6800000002</v>
          </cell>
          <cell r="AI299">
            <v>301891.12199999997</v>
          </cell>
          <cell r="AJ299">
            <v>299467.74800000002</v>
          </cell>
        </row>
        <row r="308">
          <cell r="R308">
            <v>337068.25</v>
          </cell>
          <cell r="S308">
            <v>362590</v>
          </cell>
          <cell r="X308">
            <v>715421.50799999991</v>
          </cell>
          <cell r="Y308">
            <v>189563.74</v>
          </cell>
          <cell r="Z308">
            <v>148521.06000000006</v>
          </cell>
          <cell r="AA308">
            <v>191449.96000000002</v>
          </cell>
          <cell r="AB308">
            <v>210412.08000000002</v>
          </cell>
          <cell r="AC308">
            <v>739946.83999999985</v>
          </cell>
          <cell r="AD308">
            <v>226380.52999999997</v>
          </cell>
          <cell r="AE308">
            <v>219903.90999999997</v>
          </cell>
          <cell r="AF308">
            <v>239101.05000000005</v>
          </cell>
          <cell r="AG308">
            <v>203960.17000000004</v>
          </cell>
          <cell r="AH308">
            <v>889345.66000000015</v>
          </cell>
          <cell r="AI308">
            <v>233308.66761908273</v>
          </cell>
          <cell r="AJ308">
            <v>285284.26992607326</v>
          </cell>
        </row>
        <row r="312">
          <cell r="R312">
            <v>1807575.3118850002</v>
          </cell>
          <cell r="S312">
            <v>2112305</v>
          </cell>
          <cell r="X312">
            <v>2268151.2871300001</v>
          </cell>
          <cell r="Y312">
            <v>624807.11944072158</v>
          </cell>
          <cell r="Z312">
            <v>655869.73323288024</v>
          </cell>
          <cell r="AA312">
            <v>681282.68460609927</v>
          </cell>
          <cell r="AB312">
            <v>672773.02646029904</v>
          </cell>
          <cell r="AC312">
            <v>2634732.5637400001</v>
          </cell>
          <cell r="AD312">
            <v>655544.85</v>
          </cell>
          <cell r="AE312">
            <v>707573.73</v>
          </cell>
          <cell r="AF312">
            <v>717295.25</v>
          </cell>
          <cell r="AG312">
            <v>689089.13</v>
          </cell>
          <cell r="AH312">
            <v>2769502.96</v>
          </cell>
          <cell r="AI312">
            <v>713400.86090057553</v>
          </cell>
          <cell r="AJ312">
            <v>764081.39679552463</v>
          </cell>
          <cell r="BR312">
            <v>1725473.3950839364</v>
          </cell>
          <cell r="BS312">
            <v>1972634.707797477</v>
          </cell>
          <cell r="BX312">
            <v>2023943.7092864283</v>
          </cell>
          <cell r="BY312">
            <v>564579.75370594952</v>
          </cell>
          <cell r="BZ312">
            <v>589016.65799334866</v>
          </cell>
          <cell r="CA312">
            <v>614080.32290516282</v>
          </cell>
          <cell r="CB312">
            <v>607945.79245301639</v>
          </cell>
          <cell r="CC312">
            <v>2375622.5270574773</v>
          </cell>
          <cell r="CD312">
            <v>602315.05332088319</v>
          </cell>
          <cell r="CE312">
            <v>640599.227006</v>
          </cell>
          <cell r="CF312">
            <v>648957.65618131729</v>
          </cell>
          <cell r="CG312">
            <v>619088.84439744928</v>
          </cell>
          <cell r="CH312">
            <v>2510960.78090565</v>
          </cell>
          <cell r="CI312">
            <v>640753.02793060057</v>
          </cell>
          <cell r="CJ312">
            <v>670803.85694729432</v>
          </cell>
        </row>
        <row r="313">
          <cell r="R313">
            <v>917631.52</v>
          </cell>
          <cell r="S313">
            <v>1074571</v>
          </cell>
          <cell r="X313">
            <v>1297917.3331601</v>
          </cell>
          <cell r="Y313">
            <v>355548.00999999995</v>
          </cell>
          <cell r="Z313">
            <v>371813.63900000002</v>
          </cell>
          <cell r="AA313">
            <v>336549.7087990382</v>
          </cell>
          <cell r="AB313">
            <v>332275.57121000008</v>
          </cell>
          <cell r="AC313">
            <v>1396186.9290090385</v>
          </cell>
          <cell r="AD313">
            <v>369104.87</v>
          </cell>
          <cell r="AE313">
            <v>387619.76</v>
          </cell>
          <cell r="AF313">
            <v>438377.77</v>
          </cell>
          <cell r="AG313">
            <v>364062.97000000003</v>
          </cell>
          <cell r="AH313">
            <v>1559165.3699999999</v>
          </cell>
          <cell r="AI313">
            <v>463954.07509070804</v>
          </cell>
          <cell r="AJ313">
            <v>505744.04401369038</v>
          </cell>
        </row>
        <row r="314">
          <cell r="R314">
            <v>460295.73113852856</v>
          </cell>
          <cell r="S314">
            <v>1174436</v>
          </cell>
          <cell r="X314">
            <v>1688806.9319522588</v>
          </cell>
          <cell r="Y314">
            <v>442989.85516409844</v>
          </cell>
          <cell r="Z314">
            <v>418053.69665570592</v>
          </cell>
          <cell r="AA314">
            <v>453167.565470587</v>
          </cell>
          <cell r="AB314">
            <v>458785.22920716694</v>
          </cell>
          <cell r="AC314">
            <v>1772996.3464975581</v>
          </cell>
          <cell r="AD314">
            <v>480799.82</v>
          </cell>
          <cell r="AE314">
            <v>491651.58999999997</v>
          </cell>
          <cell r="AF314">
            <v>476842.67999999993</v>
          </cell>
          <cell r="AG314">
            <v>471455.05000000005</v>
          </cell>
          <cell r="AH314">
            <v>1920749.1400000001</v>
          </cell>
          <cell r="AI314">
            <v>449366.00292292424</v>
          </cell>
          <cell r="AJ314">
            <v>544759.76643965777</v>
          </cell>
        </row>
        <row r="315">
          <cell r="BR315">
            <v>1377927.2511385286</v>
          </cell>
          <cell r="BS315">
            <v>2081734</v>
          </cell>
          <cell r="BX315">
            <v>2359772.5780619811</v>
          </cell>
          <cell r="BY315">
            <v>594506.0527259626</v>
          </cell>
          <cell r="BZ315">
            <v>606958.80959998374</v>
          </cell>
          <cell r="CA315">
            <v>588178.3474563146</v>
          </cell>
          <cell r="CB315">
            <v>559127.0518724242</v>
          </cell>
          <cell r="CC315">
            <v>2348770.2616546853</v>
          </cell>
          <cell r="CD315">
            <v>604861.01075266907</v>
          </cell>
          <cell r="CE315">
            <v>613243.25528172799</v>
          </cell>
          <cell r="CF315">
            <v>634991.74795152131</v>
          </cell>
          <cell r="CG315">
            <v>560556.40920552996</v>
          </cell>
          <cell r="CH315">
            <v>2413652.4231914482</v>
          </cell>
          <cell r="CI315">
            <v>639563.27544432529</v>
          </cell>
          <cell r="CJ315">
            <v>753628.34783342388</v>
          </cell>
        </row>
        <row r="317">
          <cell r="R317">
            <v>3185502.5630235285</v>
          </cell>
          <cell r="S317">
            <v>4361312</v>
          </cell>
          <cell r="X317">
            <v>5254875.5522423591</v>
          </cell>
          <cell r="Y317">
            <v>1423344.9846048199</v>
          </cell>
          <cell r="Z317">
            <v>1445737.068888586</v>
          </cell>
          <cell r="AA317">
            <v>1470999.9588757243</v>
          </cell>
          <cell r="AB317">
            <v>1463833.8268774662</v>
          </cell>
          <cell r="AC317">
            <v>5803915.8392465971</v>
          </cell>
          <cell r="AD317">
            <v>1505449.54</v>
          </cell>
          <cell r="AE317">
            <v>1586845.08</v>
          </cell>
          <cell r="AF317">
            <v>1632515.7000000002</v>
          </cell>
          <cell r="AG317">
            <v>1524607.15</v>
          </cell>
          <cell r="AH317">
            <v>6249417.4699999997</v>
          </cell>
          <cell r="AI317">
            <v>1626720.9389142077</v>
          </cell>
          <cell r="AJ317">
            <v>1814585.2072488728</v>
          </cell>
          <cell r="AR317">
            <v>82101.916801063606</v>
          </cell>
          <cell r="AS317">
            <v>306943.29220252292</v>
          </cell>
          <cell r="AX317">
            <v>871159.26489394996</v>
          </cell>
          <cell r="AY317">
            <v>264259.17817290762</v>
          </cell>
          <cell r="AZ317">
            <v>249761.60129525387</v>
          </cell>
          <cell r="BA317">
            <v>268741.28851424699</v>
          </cell>
          <cell r="BB317">
            <v>296760.98255202529</v>
          </cell>
          <cell r="BC317">
            <v>1079523.0505344337</v>
          </cell>
          <cell r="BD317">
            <v>298273.47592644772</v>
          </cell>
          <cell r="BE317">
            <v>333002.59771227202</v>
          </cell>
          <cell r="BF317">
            <v>348566.29586716142</v>
          </cell>
          <cell r="BG317">
            <v>344961.8963970209</v>
          </cell>
          <cell r="BH317">
            <v>1324804.265902902</v>
          </cell>
          <cell r="BI317">
            <v>346404.63553928171</v>
          </cell>
          <cell r="BJ317">
            <v>390153.00246815471</v>
          </cell>
        </row>
        <row r="565">
          <cell r="R565">
            <v>49025.419360000029</v>
          </cell>
          <cell r="S565">
            <v>76853.607339000053</v>
          </cell>
          <cell r="X565">
            <v>70155.418016079871</v>
          </cell>
          <cell r="Y565">
            <v>18429.116704965683</v>
          </cell>
          <cell r="Z565">
            <v>19033.017423167392</v>
          </cell>
          <cell r="AA565">
            <v>20716.391252389567</v>
          </cell>
          <cell r="AB565">
            <v>20902.490117534002</v>
          </cell>
          <cell r="AC565">
            <v>79081.015498056644</v>
          </cell>
          <cell r="AD565">
            <v>20750.802208250836</v>
          </cell>
          <cell r="AE565">
            <v>21021.774777269831</v>
          </cell>
          <cell r="AF565">
            <v>21623.886613420869</v>
          </cell>
          <cell r="AG565">
            <v>18586.336053139992</v>
          </cell>
          <cell r="AH565">
            <v>81982.799652081536</v>
          </cell>
          <cell r="BR565">
            <v>42330.480798490418</v>
          </cell>
          <cell r="BS565">
            <v>65271.119505574585</v>
          </cell>
          <cell r="BX565">
            <v>56982.692961608547</v>
          </cell>
          <cell r="BY565">
            <v>15001.895362307898</v>
          </cell>
          <cell r="BZ565">
            <v>15378.25017150635</v>
          </cell>
          <cell r="CA565">
            <v>17185.377666544511</v>
          </cell>
          <cell r="CB565">
            <v>17108.408778289835</v>
          </cell>
          <cell r="CC565">
            <v>64673.931978648594</v>
          </cell>
          <cell r="CD565">
            <v>16906.130849583635</v>
          </cell>
          <cell r="CE565">
            <v>16761.271608164039</v>
          </cell>
          <cell r="CF565">
            <v>17545.584736935241</v>
          </cell>
        </row>
        <row r="566">
          <cell r="R566">
            <v>27874.147999999997</v>
          </cell>
          <cell r="S566">
            <v>41289.840499999998</v>
          </cell>
          <cell r="X566">
            <v>49188.899443020535</v>
          </cell>
          <cell r="Y566">
            <v>13572.742230581503</v>
          </cell>
          <cell r="Z566">
            <v>14498.942687405701</v>
          </cell>
          <cell r="AA566">
            <v>14839.976320164469</v>
          </cell>
          <cell r="AB566">
            <v>15097.237255491136</v>
          </cell>
          <cell r="AC566">
            <v>58008.89849364281</v>
          </cell>
          <cell r="AD566">
            <v>17409.184603748043</v>
          </cell>
          <cell r="AE566">
            <v>19088.370058331086</v>
          </cell>
          <cell r="AF566">
            <v>18904.839564688606</v>
          </cell>
          <cell r="AG566">
            <v>16384.117940153505</v>
          </cell>
          <cell r="AH566">
            <v>71786.512166921239</v>
          </cell>
        </row>
        <row r="567">
          <cell r="R567">
            <v>19958.399999999998</v>
          </cell>
          <cell r="S567">
            <v>67952.664384000018</v>
          </cell>
          <cell r="X567">
            <v>91384.6678534081</v>
          </cell>
          <cell r="Y567">
            <v>23492.126304451493</v>
          </cell>
          <cell r="Z567">
            <v>23275.202971630606</v>
          </cell>
          <cell r="AA567">
            <v>23624.701988125795</v>
          </cell>
          <cell r="AB567">
            <v>21638.503049860861</v>
          </cell>
          <cell r="AC567">
            <v>92030.534314068762</v>
          </cell>
          <cell r="AD567">
            <v>23486.612859915083</v>
          </cell>
          <cell r="AE567">
            <v>23919.571938412257</v>
          </cell>
          <cell r="AF567">
            <v>23077.056480176798</v>
          </cell>
          <cell r="AG567">
            <v>19654.45920224594</v>
          </cell>
          <cell r="AH567">
            <v>90137.700480750078</v>
          </cell>
        </row>
        <row r="568">
          <cell r="BR568">
            <v>47832.547999999995</v>
          </cell>
          <cell r="BS568">
            <v>98303.314011223905</v>
          </cell>
          <cell r="BX568">
            <v>103659.99169073541</v>
          </cell>
          <cell r="BY568">
            <v>25955.417946384387</v>
          </cell>
          <cell r="BZ568">
            <v>27542.792203356763</v>
          </cell>
          <cell r="CA568">
            <v>27753.802340627128</v>
          </cell>
          <cell r="CB568">
            <v>22201.922127618414</v>
          </cell>
          <cell r="CC568">
            <v>103453.93461798668</v>
          </cell>
          <cell r="CD568">
            <v>25558.625635992779</v>
          </cell>
          <cell r="CE568">
            <v>25078.656658090629</v>
          </cell>
          <cell r="CF568">
            <v>24590.487861071226</v>
          </cell>
          <cell r="CG568">
            <v>19437.484623898999</v>
          </cell>
          <cell r="CH568">
            <v>94665.254779053634</v>
          </cell>
        </row>
        <row r="569">
          <cell r="AR569">
            <v>6694.9385615096026</v>
          </cell>
          <cell r="AS569">
            <v>22521.678706201565</v>
          </cell>
          <cell r="AX569">
            <v>50086.300660164539</v>
          </cell>
          <cell r="AY569">
            <v>14536.671931306393</v>
          </cell>
          <cell r="AZ569">
            <v>13886.120707340573</v>
          </cell>
          <cell r="BA569">
            <v>14241.889553508214</v>
          </cell>
          <cell r="BB569">
            <v>18327.899516977734</v>
          </cell>
          <cell r="BC569">
            <v>60992.581709132915</v>
          </cell>
          <cell r="BD569">
            <v>19181.843186337541</v>
          </cell>
          <cell r="BE569">
            <v>22189.788507758512</v>
          </cell>
          <cell r="BF569">
            <v>21469.71006027982</v>
          </cell>
          <cell r="BG569">
            <v>20620.212517453194</v>
          </cell>
          <cell r="BH569">
            <v>83461.554271829067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8">
          <cell r="AJ68">
            <v>2339.7914552292591</v>
          </cell>
        </row>
      </sheetData>
      <sheetData sheetId="11"/>
      <sheetData sheetId="12">
        <row r="87">
          <cell r="B87">
            <v>178.60023268445676</v>
          </cell>
        </row>
      </sheetData>
      <sheetData sheetId="13"/>
      <sheetData sheetId="14">
        <row r="1">
          <cell r="BL1">
            <v>30.729800000000001</v>
          </cell>
        </row>
      </sheetData>
      <sheetData sheetId="15">
        <row r="27">
          <cell r="B27">
            <v>8.5420302880647725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Financials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Restated"/>
      <sheetName val="Conso USD (2)"/>
      <sheetName val="Conso USD"/>
      <sheetName val="Conso THB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276">
          <cell r="AL276">
            <v>861798.96501217899</v>
          </cell>
          <cell r="AM276">
            <v>3413576.32124794</v>
          </cell>
        </row>
        <row r="300">
          <cell r="AL300">
            <v>338067.66734830121</v>
          </cell>
          <cell r="AM300">
            <v>1314935.6728557539</v>
          </cell>
        </row>
        <row r="303">
          <cell r="AL303">
            <v>268982.66999999993</v>
          </cell>
          <cell r="AM303">
            <v>1137402.2999999998</v>
          </cell>
        </row>
        <row r="313">
          <cell r="AL313">
            <v>311912.96412008896</v>
          </cell>
          <cell r="AM313">
            <v>1157682.9811599548</v>
          </cell>
        </row>
        <row r="316">
          <cell r="AL316">
            <v>751662.16854391026</v>
          </cell>
          <cell r="AM316">
            <v>2975256.3935631001</v>
          </cell>
          <cell r="CJ316">
            <v>655072.67427036841</v>
          </cell>
          <cell r="CK316">
            <v>2621164.8173499056</v>
          </cell>
        </row>
        <row r="317">
          <cell r="AL317">
            <v>468092.49454377568</v>
          </cell>
          <cell r="AM317">
            <v>1902449.2092872588</v>
          </cell>
        </row>
        <row r="318">
          <cell r="AL318">
            <v>561007.6033928832</v>
          </cell>
          <cell r="AM318">
            <v>2145891.6724132891</v>
          </cell>
        </row>
        <row r="319">
          <cell r="CJ319">
            <v>759267.66785369278</v>
          </cell>
          <cell r="CK319">
            <v>2939371.0713615427</v>
          </cell>
        </row>
        <row r="321">
          <cell r="AL321">
            <v>1780762.266480569</v>
          </cell>
          <cell r="AM321">
            <v>7023597.2752636494</v>
          </cell>
          <cell r="BK321">
            <v>366421.92435650784</v>
          </cell>
          <cell r="BL321">
            <v>1463061.3865522</v>
          </cell>
        </row>
        <row r="573">
          <cell r="AM573">
            <v>77231.943380552373</v>
          </cell>
          <cell r="CK573">
            <v>60864.993666232069</v>
          </cell>
        </row>
        <row r="574">
          <cell r="AM574">
            <v>71062.384095717498</v>
          </cell>
        </row>
        <row r="575">
          <cell r="AM575">
            <v>86403.662947603021</v>
          </cell>
        </row>
        <row r="576">
          <cell r="CK576">
            <v>94280.636475869251</v>
          </cell>
        </row>
        <row r="577">
          <cell r="BL577">
            <v>79552.360281771587</v>
          </cell>
        </row>
      </sheetData>
      <sheetData sheetId="4"/>
      <sheetData sheetId="5"/>
      <sheetData sheetId="6">
        <row r="16">
          <cell r="AL16">
            <v>71.16572795287658</v>
          </cell>
        </row>
      </sheetData>
      <sheetData sheetId="7"/>
      <sheetData sheetId="8"/>
      <sheetData sheetId="9">
        <row r="15">
          <cell r="AC15">
            <v>12997.451336197175</v>
          </cell>
        </row>
      </sheetData>
      <sheetData sheetId="10"/>
      <sheetData sheetId="11"/>
      <sheetData sheetId="12">
        <row r="19">
          <cell r="T19">
            <v>1479.0102933274916</v>
          </cell>
        </row>
      </sheetData>
      <sheetData sheetId="13"/>
      <sheetData sheetId="14"/>
      <sheetData sheetId="15">
        <row r="21">
          <cell r="B21">
            <v>6.7871282598298069E-2</v>
          </cell>
        </row>
      </sheetData>
      <sheetData sheetId="16"/>
      <sheetData sheetId="17"/>
      <sheetData sheetId="18">
        <row r="1">
          <cell r="G1">
            <v>34.286106172839489</v>
          </cell>
        </row>
      </sheetData>
      <sheetData sheetId="19">
        <row r="10">
          <cell r="B10">
            <v>57478.802695463004</v>
          </cell>
        </row>
      </sheetData>
      <sheetData sheetId="20">
        <row r="14">
          <cell r="G14">
            <v>-50494.95653706789</v>
          </cell>
        </row>
      </sheetData>
      <sheetData sheetId="21">
        <row r="6">
          <cell r="B6">
            <v>1052752.5808219179</v>
          </cell>
        </row>
      </sheetData>
      <sheetData sheetId="22">
        <row r="7">
          <cell r="B7">
            <v>376022.904109589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732751.01369863015</v>
          </cell>
        </row>
      </sheetData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2">
          <cell r="AK2">
            <v>33.756192817679548</v>
          </cell>
        </row>
        <row r="272">
          <cell r="AK272">
            <v>875624.51937526779</v>
          </cell>
        </row>
        <row r="296">
          <cell r="AK296">
            <v>331666.50375002093</v>
          </cell>
        </row>
        <row r="299">
          <cell r="AK299">
            <v>267060.76</v>
          </cell>
        </row>
        <row r="309">
          <cell r="AK309">
            <v>327177.07949471008</v>
          </cell>
        </row>
        <row r="312">
          <cell r="AK312">
            <v>746111.96732308995</v>
          </cell>
          <cell r="CM312">
            <v>654535.25820164243</v>
          </cell>
        </row>
        <row r="313">
          <cell r="AK313">
            <v>464658.59563908476</v>
          </cell>
        </row>
        <row r="314">
          <cell r="AK314">
            <v>590758.29965782398</v>
          </cell>
        </row>
        <row r="315">
          <cell r="CM315">
            <v>786911.78023010073</v>
          </cell>
        </row>
        <row r="317">
          <cell r="AK317">
            <v>1801528.8626199989</v>
          </cell>
          <cell r="BL317">
            <v>360081.82418825547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3">
          <cell r="AN3">
            <v>35.646999999999998</v>
          </cell>
        </row>
        <row r="299">
          <cell r="AN299">
            <v>903347.96000033338</v>
          </cell>
        </row>
        <row r="323">
          <cell r="AN323">
            <v>342339.04000454285</v>
          </cell>
        </row>
        <row r="326">
          <cell r="AN326">
            <v>282255.61</v>
          </cell>
        </row>
        <row r="341">
          <cell r="AN341">
            <v>236828.30999711098</v>
          </cell>
        </row>
        <row r="344">
          <cell r="AN344">
            <v>798641.36368033325</v>
          </cell>
          <cell r="CR344">
            <v>690776.85589736141</v>
          </cell>
        </row>
        <row r="345">
          <cell r="AN345">
            <v>492008.40939647384</v>
          </cell>
        </row>
        <row r="346">
          <cell r="AN346">
            <v>474121.14692518004</v>
          </cell>
        </row>
        <row r="347">
          <cell r="CR347">
            <v>726351.30915693752</v>
          </cell>
        </row>
        <row r="349">
          <cell r="AN349">
            <v>1764770.9200019871</v>
          </cell>
          <cell r="BP349">
            <v>347642.75494768849</v>
          </cell>
        </row>
        <row r="574">
          <cell r="AN574">
            <v>166.02479302521954</v>
          </cell>
        </row>
        <row r="631">
          <cell r="AN631">
            <v>19025.600223250574</v>
          </cell>
        </row>
        <row r="632">
          <cell r="AN632">
            <v>17225.961758595484</v>
          </cell>
        </row>
        <row r="633">
          <cell r="AN633">
            <v>20912.669848732941</v>
          </cell>
        </row>
        <row r="635">
          <cell r="AN635">
            <v>57164.231830578989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B10">
            <v>57164.233</v>
          </cell>
        </row>
        <row r="127">
          <cell r="B127">
            <v>3664.5732213088299</v>
          </cell>
        </row>
        <row r="128">
          <cell r="B128">
            <v>4002.7458909045199</v>
          </cell>
        </row>
        <row r="129">
          <cell r="B129">
            <v>2106.4224779102801</v>
          </cell>
        </row>
        <row r="130">
          <cell r="B130">
            <v>5254.5843595445904</v>
          </cell>
        </row>
        <row r="131">
          <cell r="B131">
            <v>20675.807659596172</v>
          </cell>
        </row>
        <row r="132">
          <cell r="B132">
            <v>17231.317992068922</v>
          </cell>
        </row>
        <row r="133">
          <cell r="B133">
            <v>4228.7818581685433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B1">
            <v>35.646999999999998</v>
          </cell>
        </row>
        <row r="50">
          <cell r="B50">
            <v>32361.365919898959</v>
          </cell>
        </row>
      </sheetData>
      <sheetData sheetId="23" refreshError="1">
        <row r="1">
          <cell r="B1">
            <v>35.646999999999998</v>
          </cell>
        </row>
        <row r="58">
          <cell r="B58">
            <v>18785.142383450289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>
            <v>35.646999999999998</v>
          </cell>
        </row>
        <row r="84">
          <cell r="B84">
            <v>13551.300825668235</v>
          </cell>
        </row>
      </sheetData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  <cell r="AN2">
            <v>35.646999999999998</v>
          </cell>
          <cell r="AQ2">
            <v>35.4758</v>
          </cell>
        </row>
        <row r="296">
          <cell r="AO296">
            <v>987072.01765907463</v>
          </cell>
        </row>
        <row r="320">
          <cell r="AO320">
            <v>344611.81674511259</v>
          </cell>
        </row>
        <row r="323">
          <cell r="AO323">
            <v>310374.70300000004</v>
          </cell>
        </row>
        <row r="338">
          <cell r="AO338">
            <v>677300.41812839895</v>
          </cell>
        </row>
        <row r="340">
          <cell r="AO340">
            <v>834987.58884566673</v>
          </cell>
          <cell r="CY340">
            <v>734002.375350944</v>
          </cell>
        </row>
        <row r="341">
          <cell r="AO341">
            <v>664430.73550098925</v>
          </cell>
        </row>
        <row r="342">
          <cell r="AO342">
            <v>819940.63118593022</v>
          </cell>
        </row>
        <row r="343">
          <cell r="CY343">
            <v>1155856.3695775599</v>
          </cell>
        </row>
        <row r="345">
          <cell r="AO345">
            <v>2319358.9555325862</v>
          </cell>
          <cell r="BT345">
            <v>429500.2106040825</v>
          </cell>
        </row>
        <row r="569">
          <cell r="AN569">
            <v>166.02479302521954</v>
          </cell>
          <cell r="AQ569">
            <v>360.42831456711338</v>
          </cell>
        </row>
        <row r="631">
          <cell r="AO631">
            <v>20577.345057222516</v>
          </cell>
        </row>
        <row r="632">
          <cell r="AO632">
            <v>22710.060612682733</v>
          </cell>
        </row>
        <row r="633">
          <cell r="AO633">
            <v>23442.624673028149</v>
          </cell>
        </row>
        <row r="635">
          <cell r="AO635">
            <v>66730.030342933402</v>
          </cell>
        </row>
      </sheetData>
      <sheetData sheetId="4"/>
      <sheetData sheetId="5"/>
      <sheetData sheetId="6"/>
      <sheetData sheetId="7">
        <row r="20">
          <cell r="AJ20">
            <v>-0.42909173230349618</v>
          </cell>
        </row>
      </sheetData>
      <sheetData sheetId="8"/>
      <sheetData sheetId="9"/>
      <sheetData sheetId="10"/>
      <sheetData sheetId="11"/>
      <sheetData sheetId="12">
        <row r="34">
          <cell r="K34">
            <v>-441.69172675597099</v>
          </cell>
        </row>
      </sheetData>
      <sheetData sheetId="13">
        <row r="15">
          <cell r="C15">
            <v>7684.3483502022791</v>
          </cell>
        </row>
      </sheetData>
      <sheetData sheetId="14"/>
      <sheetData sheetId="15"/>
      <sheetData sheetId="16">
        <row r="1">
          <cell r="BA1">
            <v>32.067149387755101</v>
          </cell>
        </row>
      </sheetData>
      <sheetData sheetId="17">
        <row r="1">
          <cell r="B1">
            <v>35.286499999999997</v>
          </cell>
        </row>
        <row r="127">
          <cell r="B127">
            <v>3958.0575175358604</v>
          </cell>
        </row>
        <row r="128">
          <cell r="B128">
            <v>4214.1484013092413</v>
          </cell>
        </row>
        <row r="129">
          <cell r="B129">
            <v>2464.9495987390496</v>
          </cell>
        </row>
        <row r="130">
          <cell r="B130">
            <v>6282.8298840848502</v>
          </cell>
        </row>
        <row r="131">
          <cell r="B131">
            <v>23310.669303858089</v>
          </cell>
        </row>
        <row r="132">
          <cell r="B132">
            <v>21244.365237980412</v>
          </cell>
        </row>
        <row r="133">
          <cell r="B133">
            <v>5255.0134370828082</v>
          </cell>
        </row>
      </sheetData>
      <sheetData sheetId="18">
        <row r="15">
          <cell r="G15">
            <v>-5.2725188164632444</v>
          </cell>
        </row>
      </sheetData>
      <sheetData sheetId="19"/>
      <sheetData sheetId="20">
        <row r="1">
          <cell r="G1">
            <v>35.4758</v>
          </cell>
        </row>
      </sheetData>
      <sheetData sheetId="21">
        <row r="14">
          <cell r="D14">
            <v>-99829.349635615945</v>
          </cell>
        </row>
      </sheetData>
      <sheetData sheetId="22">
        <row r="1">
          <cell r="C1">
            <v>35.646999999999998</v>
          </cell>
        </row>
        <row r="50">
          <cell r="B50">
            <v>35877.659914537842</v>
          </cell>
        </row>
      </sheetData>
      <sheetData sheetId="23">
        <row r="21">
          <cell r="G21">
            <v>37354.375590203301</v>
          </cell>
        </row>
        <row r="58">
          <cell r="B58">
            <v>18569.233206348046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49">
          <cell r="G49">
            <v>38896.935647657498</v>
          </cell>
        </row>
        <row r="101">
          <cell r="B101">
            <v>25345.63706008088</v>
          </cell>
        </row>
      </sheetData>
      <sheetData sheetId="32">
        <row r="12">
          <cell r="P12">
            <v>954540600.18853498</v>
          </cell>
        </row>
      </sheetData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I2">
            <v>32.646173770491792</v>
          </cell>
          <cell r="AS2">
            <v>35.106000000000002</v>
          </cell>
        </row>
        <row r="296">
          <cell r="AS296">
            <v>879372.16997981886</v>
          </cell>
        </row>
        <row r="320">
          <cell r="AS320">
            <v>341965.55962856964</v>
          </cell>
        </row>
        <row r="323">
          <cell r="AS323">
            <v>279766.12399999995</v>
          </cell>
        </row>
        <row r="338">
          <cell r="AS338">
            <v>687033.69606459991</v>
          </cell>
        </row>
        <row r="340">
          <cell r="AS340">
            <v>760978.71657045675</v>
          </cell>
          <cell r="DY340">
            <v>652850.98353567393</v>
          </cell>
        </row>
        <row r="341">
          <cell r="AS341">
            <v>637440.59037702996</v>
          </cell>
        </row>
        <row r="342">
          <cell r="AS342">
            <v>789718.24272550177</v>
          </cell>
        </row>
        <row r="343">
          <cell r="DY343">
            <v>1093835.3646083993</v>
          </cell>
        </row>
        <row r="345">
          <cell r="AS345">
            <v>2188137.5496729887</v>
          </cell>
          <cell r="CI345">
            <v>441451.20152891515</v>
          </cell>
        </row>
        <row r="569">
          <cell r="AS569">
            <v>194.4237249353387</v>
          </cell>
        </row>
        <row r="631">
          <cell r="AS631">
            <v>21340.041726766511</v>
          </cell>
          <cell r="DY631">
            <v>15119.414051937811</v>
          </cell>
        </row>
        <row r="632">
          <cell r="AS632">
            <v>23084.653877659232</v>
          </cell>
        </row>
        <row r="633">
          <cell r="AS633">
            <v>27225.583164646298</v>
          </cell>
        </row>
        <row r="634">
          <cell r="DY634">
            <v>30835.220070475618</v>
          </cell>
        </row>
        <row r="635">
          <cell r="CI635">
            <v>25695.644646658599</v>
          </cell>
        </row>
        <row r="1624">
          <cell r="AS1624">
            <v>-17.077461955546823</v>
          </cell>
          <cell r="DY1624">
            <v>-17.077461955546823</v>
          </cell>
        </row>
        <row r="1625">
          <cell r="AS1625">
            <v>1548.7178873204221</v>
          </cell>
          <cell r="DY1625">
            <v>638.51245014722099</v>
          </cell>
        </row>
        <row r="1626">
          <cell r="AS1626">
            <v>2441.6706608760383</v>
          </cell>
        </row>
        <row r="1627">
          <cell r="AS1627">
            <v>3691.0516701552046</v>
          </cell>
        </row>
        <row r="1628">
          <cell r="DY1628">
            <v>2653.9696048155952</v>
          </cell>
        </row>
        <row r="1629">
          <cell r="CI1629">
            <v>4388.9581633888483</v>
          </cell>
        </row>
      </sheetData>
      <sheetData sheetId="4"/>
      <sheetData sheetId="5"/>
      <sheetData sheetId="6"/>
      <sheetData sheetId="7">
        <row r="20">
          <cell r="AO20">
            <v>-0.29350092697729324</v>
          </cell>
        </row>
      </sheetData>
      <sheetData sheetId="8"/>
      <sheetData sheetId="9"/>
      <sheetData sheetId="10"/>
      <sheetData sheetId="11"/>
      <sheetData sheetId="12">
        <row r="15">
          <cell r="AK15">
            <v>4872.4321338957325</v>
          </cell>
        </row>
      </sheetData>
      <sheetData sheetId="13"/>
      <sheetData sheetId="14"/>
      <sheetData sheetId="15"/>
      <sheetData sheetId="16">
        <row r="3">
          <cell r="G3">
            <v>9152.2932951810471</v>
          </cell>
        </row>
      </sheetData>
      <sheetData sheetId="17"/>
      <sheetData sheetId="18"/>
      <sheetData sheetId="19"/>
      <sheetData sheetId="20">
        <row r="1">
          <cell r="B1">
            <v>35.106046774193558</v>
          </cell>
        </row>
        <row r="127">
          <cell r="B127">
            <v>4680.1662742560593</v>
          </cell>
        </row>
        <row r="128">
          <cell r="B128">
            <v>4493.5802875902</v>
          </cell>
        </row>
        <row r="129">
          <cell r="B129">
            <v>2861.5263788570401</v>
          </cell>
        </row>
        <row r="130">
          <cell r="B130">
            <v>5919.5424803586229</v>
          </cell>
        </row>
        <row r="131">
          <cell r="B131">
            <v>27270.626498210459</v>
          </cell>
        </row>
        <row r="132">
          <cell r="B132">
            <v>22145.227342676833</v>
          </cell>
        </row>
        <row r="133">
          <cell r="B133">
            <v>4279.6094656190826</v>
          </cell>
        </row>
        <row r="145">
          <cell r="B145">
            <v>71650.278999999995</v>
          </cell>
        </row>
        <row r="146">
          <cell r="B146">
            <v>35817.862324822097</v>
          </cell>
        </row>
        <row r="147">
          <cell r="B147">
            <v>20107.527133090302</v>
          </cell>
        </row>
        <row r="148">
          <cell r="B148">
            <v>29726.934738372398</v>
          </cell>
        </row>
        <row r="153">
          <cell r="B153">
            <v>7681.4401338957323</v>
          </cell>
        </row>
        <row r="154">
          <cell r="B154">
            <v>1992.7276942311482</v>
          </cell>
        </row>
        <row r="155">
          <cell r="B155">
            <v>1600.273589697146</v>
          </cell>
        </row>
        <row r="156">
          <cell r="B156">
            <v>4105.5146097903671</v>
          </cell>
        </row>
      </sheetData>
      <sheetData sheetId="21"/>
      <sheetData sheetId="22"/>
      <sheetData sheetId="23">
        <row r="1">
          <cell r="B1">
            <v>35.106046774193558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Technon PET consumption_11Oct16"/>
      <sheetName val="By company"/>
      <sheetName val="PTA Asia"/>
      <sheetName val="PTA Asia (Ratio of NCE) "/>
      <sheetName val="Analysis"/>
      <sheetName val="EBITDA bridge"/>
      <sheetName val="Financials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/>
      <sheetData sheetId="4">
        <row r="2">
          <cell r="Z2">
            <v>29.855</v>
          </cell>
          <cell r="AR2">
            <v>35.255600000000001</v>
          </cell>
        </row>
        <row r="126">
          <cell r="R126">
            <v>1402013.1506849315</v>
          </cell>
          <cell r="S126">
            <v>2886450.3150684931</v>
          </cell>
          <cell r="X126">
            <v>3261175.7234972673</v>
          </cell>
          <cell r="Y126">
            <v>885896</v>
          </cell>
          <cell r="Z126">
            <v>895738.91013698629</v>
          </cell>
          <cell r="AA126">
            <v>905582.47342465678</v>
          </cell>
          <cell r="AB126">
            <v>881492.62095890508</v>
          </cell>
          <cell r="AC126">
            <v>3568710.004520548</v>
          </cell>
          <cell r="AD126">
            <v>859983.28878588858</v>
          </cell>
          <cell r="AE126">
            <v>922708.521674986</v>
          </cell>
          <cell r="AF126">
            <v>955110.55456408334</v>
          </cell>
          <cell r="AG126">
            <v>912765.34908463131</v>
          </cell>
          <cell r="AH126">
            <v>3650567.7141095889</v>
          </cell>
          <cell r="AI126">
            <v>957341.34246575343</v>
          </cell>
          <cell r="AJ126">
            <v>1024246.9616438358</v>
          </cell>
          <cell r="AK126">
            <v>1047426.5534246574</v>
          </cell>
          <cell r="AL126">
            <v>1052752.5808219179</v>
          </cell>
          <cell r="AM126">
            <v>4081767.4383561644</v>
          </cell>
          <cell r="AN126">
            <v>1097768.2621129446</v>
          </cell>
          <cell r="AO126">
            <v>1155865.6872475331</v>
          </cell>
          <cell r="AP126">
            <v>1150063.1123821214</v>
          </cell>
        </row>
        <row r="150">
          <cell r="R150">
            <v>268848.19178082189</v>
          </cell>
          <cell r="S150">
            <v>462386.87671232875</v>
          </cell>
          <cell r="X150">
            <v>848720.48961748637</v>
          </cell>
          <cell r="Y150">
            <v>215532</v>
          </cell>
          <cell r="Z150">
            <v>220598.99</v>
          </cell>
          <cell r="AA150">
            <v>224354.76342465729</v>
          </cell>
          <cell r="AB150">
            <v>278691.24657534284</v>
          </cell>
          <cell r="AC150">
            <v>939177.00000000012</v>
          </cell>
          <cell r="AD150">
            <v>280717.98630136985</v>
          </cell>
          <cell r="AE150">
            <v>349848.30136986304</v>
          </cell>
          <cell r="AF150">
            <v>360672.76712328772</v>
          </cell>
          <cell r="AG150">
            <v>360672.76712328772</v>
          </cell>
          <cell r="AH150">
            <v>1351911.8219178081</v>
          </cell>
          <cell r="AI150">
            <v>333919.72602739721</v>
          </cell>
          <cell r="AJ150">
            <v>373406.65753424657</v>
          </cell>
          <cell r="AK150">
            <v>377510.02739726024</v>
          </cell>
          <cell r="AL150">
            <v>377510.02739726024</v>
          </cell>
          <cell r="AM150">
            <v>1462346.4383561644</v>
          </cell>
          <cell r="AN150">
            <v>387572.91514116008</v>
          </cell>
          <cell r="AO150">
            <v>391879.28086495079</v>
          </cell>
          <cell r="AP150">
            <v>396185.64658874134</v>
          </cell>
        </row>
        <row r="153">
          <cell r="R153">
            <v>1240000</v>
          </cell>
          <cell r="S153">
            <v>1373064.4657534247</v>
          </cell>
          <cell r="X153">
            <v>1384000.8633879782</v>
          </cell>
          <cell r="Y153">
            <v>341260.27</v>
          </cell>
          <cell r="Z153">
            <v>345052.06000000006</v>
          </cell>
          <cell r="AA153">
            <v>348843.830958904</v>
          </cell>
          <cell r="AB153">
            <v>348843.83904109604</v>
          </cell>
          <cell r="AC153">
            <v>1384000</v>
          </cell>
          <cell r="AD153">
            <v>341260.27397260274</v>
          </cell>
          <cell r="AE153">
            <v>345052.05479452055</v>
          </cell>
          <cell r="AF153">
            <v>348843.83561643836</v>
          </cell>
          <cell r="AG153">
            <v>348843.83561643836</v>
          </cell>
          <cell r="AH153">
            <v>1384000</v>
          </cell>
          <cell r="AI153">
            <v>339480</v>
          </cell>
          <cell r="AJ153">
            <v>343252</v>
          </cell>
          <cell r="AK153">
            <v>347024</v>
          </cell>
          <cell r="AL153">
            <v>347024</v>
          </cell>
          <cell r="AM153">
            <v>1376780</v>
          </cell>
          <cell r="AN153">
            <v>338547.94520547945</v>
          </cell>
          <cell r="AO153">
            <v>342309.58904109593</v>
          </cell>
          <cell r="AP153">
            <v>346071.23287671234</v>
          </cell>
        </row>
        <row r="168">
          <cell r="R168">
            <v>350000</v>
          </cell>
          <cell r="S168">
            <v>376841.31506849313</v>
          </cell>
          <cell r="X168">
            <v>926999.45464480901</v>
          </cell>
          <cell r="Y168">
            <v>228575.3383561644</v>
          </cell>
          <cell r="Z168">
            <v>231115.06767123286</v>
          </cell>
          <cell r="AA168">
            <v>233654.79945205443</v>
          </cell>
          <cell r="AB168">
            <v>233654.79452054831</v>
          </cell>
          <cell r="AC168">
            <v>927000</v>
          </cell>
          <cell r="AD168">
            <v>228575.34246575349</v>
          </cell>
          <cell r="AE168">
            <v>231115.0684931507</v>
          </cell>
          <cell r="AF168">
            <v>233654.7945205479</v>
          </cell>
          <cell r="AG168">
            <v>233654.7945205479</v>
          </cell>
          <cell r="AH168">
            <v>927000</v>
          </cell>
          <cell r="AI168">
            <v>229396.43835616438</v>
          </cell>
          <cell r="AJ168">
            <v>281260.35616438359</v>
          </cell>
          <cell r="AK168">
            <v>385727.01369863015</v>
          </cell>
          <cell r="AL168">
            <v>385727.01369863015</v>
          </cell>
          <cell r="AM168">
            <v>1282110.8219178081</v>
          </cell>
          <cell r="AN168">
            <v>380701.57157910586</v>
          </cell>
          <cell r="AO168">
            <v>769485.01369863003</v>
          </cell>
          <cell r="AP168">
            <v>776546.19178082177</v>
          </cell>
        </row>
        <row r="175">
          <cell r="R175">
            <v>3260861.3424657537</v>
          </cell>
          <cell r="S175">
            <v>5098742.9726027399</v>
          </cell>
          <cell r="X175">
            <v>6420896.5311475415</v>
          </cell>
          <cell r="Y175">
            <v>1671263.6083561643</v>
          </cell>
          <cell r="Z175">
            <v>1692505.0278082192</v>
          </cell>
          <cell r="AA175">
            <v>1712435.8672602724</v>
          </cell>
          <cell r="AB175">
            <v>1742682.5010958922</v>
          </cell>
          <cell r="AC175">
            <v>6818887.0045205485</v>
          </cell>
          <cell r="AD175">
            <v>1710536.8915256145</v>
          </cell>
          <cell r="AE175">
            <v>1848723.9463325203</v>
          </cell>
          <cell r="AF175">
            <v>1898281.9518243573</v>
          </cell>
          <cell r="AG175">
            <v>1855936.7463449053</v>
          </cell>
          <cell r="AH175">
            <v>7313479.536027397</v>
          </cell>
          <cell r="AI175">
            <v>1860137.506849315</v>
          </cell>
          <cell r="AJ175">
            <v>2022165.9753424658</v>
          </cell>
          <cell r="AK175">
            <v>2157687.5945205479</v>
          </cell>
          <cell r="AL175">
            <v>2163013.6219178084</v>
          </cell>
          <cell r="AM175">
            <v>8203004.6986301374</v>
          </cell>
          <cell r="AN175">
            <v>2204590.6940386901</v>
          </cell>
          <cell r="AO175">
            <v>2659539.5708522103</v>
          </cell>
          <cell r="AP175">
            <v>2668866.1836283971</v>
          </cell>
        </row>
        <row r="296">
          <cell r="AP296">
            <v>987108.48999482277</v>
          </cell>
        </row>
        <row r="320">
          <cell r="AP320">
            <v>352058.5699974859</v>
          </cell>
        </row>
        <row r="323">
          <cell r="AP323">
            <v>305086.90899999999</v>
          </cell>
        </row>
        <row r="338">
          <cell r="AP338">
            <v>735321.15097752993</v>
          </cell>
        </row>
        <row r="340">
          <cell r="AP340">
            <v>833940.15456653317</v>
          </cell>
          <cell r="DB340">
            <v>728715.44436090859</v>
          </cell>
        </row>
        <row r="341">
          <cell r="AP341">
            <v>662010.86247983074</v>
          </cell>
        </row>
        <row r="342">
          <cell r="AP342">
            <v>883624.10292347486</v>
          </cell>
        </row>
        <row r="343">
          <cell r="DB343">
            <v>1218845.756173579</v>
          </cell>
        </row>
        <row r="345">
          <cell r="AP345">
            <v>2379575.1199698388</v>
          </cell>
          <cell r="BV345">
            <v>432013.91943535098</v>
          </cell>
        </row>
        <row r="569">
          <cell r="AR569">
            <v>549.57812907396271</v>
          </cell>
        </row>
        <row r="631">
          <cell r="AP631">
            <v>19231.883868350877</v>
          </cell>
        </row>
        <row r="632">
          <cell r="AP632">
            <v>20837.328386508751</v>
          </cell>
        </row>
        <row r="633">
          <cell r="AP633">
            <v>25366.622252946567</v>
          </cell>
        </row>
        <row r="635">
          <cell r="AP635">
            <v>65435.834507806205</v>
          </cell>
        </row>
      </sheetData>
      <sheetData sheetId="5"/>
      <sheetData sheetId="6"/>
      <sheetData sheetId="7"/>
      <sheetData sheetId="8"/>
      <sheetData sheetId="9">
        <row r="20">
          <cell r="AA20">
            <v>-15.77</v>
          </cell>
        </row>
      </sheetData>
      <sheetData sheetId="10"/>
      <sheetData sheetId="11">
        <row r="15">
          <cell r="Q15">
            <v>4693.2541223214575</v>
          </cell>
        </row>
      </sheetData>
      <sheetData sheetId="12"/>
      <sheetData sheetId="13"/>
      <sheetData sheetId="14">
        <row r="3">
          <cell r="I3">
            <v>6767.4421587830802</v>
          </cell>
        </row>
      </sheetData>
      <sheetData sheetId="15"/>
      <sheetData sheetId="16"/>
      <sheetData sheetId="17"/>
      <sheetData sheetId="18">
        <row r="1">
          <cell r="B1">
            <v>34.829500000000003</v>
          </cell>
        </row>
        <row r="127">
          <cell r="B127">
            <v>3626.0023603412383</v>
          </cell>
        </row>
        <row r="128">
          <cell r="B128">
            <v>3706.7196905861383</v>
          </cell>
        </row>
        <row r="129">
          <cell r="B129">
            <v>3070.0065082760175</v>
          </cell>
        </row>
        <row r="130">
          <cell r="B130">
            <v>6466.4767663034672</v>
          </cell>
        </row>
        <row r="131">
          <cell r="B131">
            <v>25036.637982638131</v>
          </cell>
        </row>
        <row r="132">
          <cell r="B132">
            <v>19636.011005950197</v>
          </cell>
        </row>
        <row r="133">
          <cell r="B133">
            <v>3893.9779065340645</v>
          </cell>
        </row>
      </sheetData>
      <sheetData sheetId="19"/>
      <sheetData sheetId="20"/>
      <sheetData sheetId="21">
        <row r="1">
          <cell r="B1">
            <v>34.829500000000003</v>
          </cell>
        </row>
      </sheetData>
      <sheetData sheetId="22">
        <row r="14">
          <cell r="G14">
            <v>-50494.95653706789</v>
          </cell>
        </row>
      </sheetData>
      <sheetData sheetId="23">
        <row r="1">
          <cell r="G1">
            <v>35.255600000000001</v>
          </cell>
        </row>
        <row r="50">
          <cell r="B50">
            <v>34028.997837578987</v>
          </cell>
        </row>
      </sheetData>
      <sheetData sheetId="24">
        <row r="58">
          <cell r="B58">
            <v>17671.243923598511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1">
          <cell r="B101">
            <v>26799.199368211481</v>
          </cell>
        </row>
      </sheetData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roforma sales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>
        <row r="2">
          <cell r="R2">
            <v>31.701000000000001</v>
          </cell>
          <cell r="S2">
            <v>30.496700000000001</v>
          </cell>
          <cell r="X2">
            <v>31.087</v>
          </cell>
          <cell r="Y2">
            <v>29.805700000000002</v>
          </cell>
          <cell r="Z2">
            <v>29.855</v>
          </cell>
          <cell r="AA2">
            <v>30.411000000000001</v>
          </cell>
          <cell r="AC2">
            <v>30.729800000000001</v>
          </cell>
          <cell r="AD2">
            <v>32.66654193548387</v>
          </cell>
          <cell r="AE2">
            <v>32.562859504132227</v>
          </cell>
          <cell r="AF2">
            <v>32.40585792349728</v>
          </cell>
          <cell r="AH2">
            <v>32.480800000000002</v>
          </cell>
          <cell r="AI2">
            <v>32.646173770491792</v>
          </cell>
          <cell r="AJ2">
            <v>32.9559</v>
          </cell>
          <cell r="AK2">
            <v>33.756192817679548</v>
          </cell>
          <cell r="AM2">
            <v>34.286106172839489</v>
          </cell>
          <cell r="AN2">
            <v>35.646999999999998</v>
          </cell>
          <cell r="AO2">
            <v>35.4758</v>
          </cell>
          <cell r="AP2">
            <v>35.255600000000001</v>
          </cell>
          <cell r="AR2">
            <v>35.289700000000003</v>
          </cell>
        </row>
        <row r="126">
          <cell r="AQ126">
            <v>1116643.1123821214</v>
          </cell>
          <cell r="AR126">
            <v>4520340.1741247196</v>
          </cell>
        </row>
        <row r="150">
          <cell r="AQ150">
            <v>396185.64658874134</v>
          </cell>
          <cell r="AR150">
            <v>1571823.4891835935</v>
          </cell>
        </row>
        <row r="153">
          <cell r="AQ153">
            <v>346071.23287671234</v>
          </cell>
          <cell r="AR153">
            <v>1373000</v>
          </cell>
        </row>
        <row r="168">
          <cell r="AQ168">
            <v>786998.24657534237</v>
          </cell>
          <cell r="AR168">
            <v>2713731.0236339006</v>
          </cell>
        </row>
        <row r="296">
          <cell r="AQ296">
            <v>921525.35999583383</v>
          </cell>
          <cell r="AR296">
            <v>3799053.8276500641</v>
          </cell>
        </row>
        <row r="320">
          <cell r="AQ320">
            <v>345402.71999990172</v>
          </cell>
          <cell r="AR320">
            <v>1384412.1467470429</v>
          </cell>
        </row>
        <row r="323">
          <cell r="AQ323">
            <v>271601.26325000002</v>
          </cell>
          <cell r="AR323">
            <v>1169318.4852499999</v>
          </cell>
        </row>
        <row r="338">
          <cell r="AQ338">
            <v>726692.3267598981</v>
          </cell>
          <cell r="AR338">
            <v>2376142.205862938</v>
          </cell>
        </row>
        <row r="340">
          <cell r="AQ340">
            <v>755874.0926931334</v>
          </cell>
          <cell r="AR340">
            <v>3223443.1997856665</v>
          </cell>
          <cell r="DQ340">
            <v>651902.78773108812</v>
          </cell>
          <cell r="DR340">
            <v>2805397.463340302</v>
          </cell>
        </row>
        <row r="341">
          <cell r="AQ341">
            <v>637710.9451580001</v>
          </cell>
          <cell r="AR341">
            <v>2456160.9525352935</v>
          </cell>
        </row>
        <row r="342">
          <cell r="AQ342">
            <v>871636.6321545</v>
          </cell>
          <cell r="AR342">
            <v>3049322.5131890853</v>
          </cell>
        </row>
        <row r="343">
          <cell r="DQ343">
            <v>1168958.0670932694</v>
          </cell>
          <cell r="DR343">
            <v>4270011.5020013461</v>
          </cell>
        </row>
        <row r="345">
          <cell r="AQ345">
            <v>2265221.6700056335</v>
          </cell>
          <cell r="AR345">
            <v>8728926.6655100435</v>
          </cell>
          <cell r="CD345">
            <v>444360.81518127577</v>
          </cell>
          <cell r="CE345">
            <v>1653517.7001683977</v>
          </cell>
        </row>
        <row r="569">
          <cell r="AR569">
            <v>730.79324180114872</v>
          </cell>
        </row>
        <row r="631">
          <cell r="AI631">
            <v>17905.000511328242</v>
          </cell>
          <cell r="AJ631">
            <v>20471.204532440559</v>
          </cell>
          <cell r="AK631">
            <v>19417.441818524578</v>
          </cell>
          <cell r="AL631">
            <v>19438.296518258994</v>
          </cell>
          <cell r="AQ631">
            <v>18825.235992175087</v>
          </cell>
          <cell r="AR631">
            <v>77660.065140999053</v>
          </cell>
          <cell r="DI631">
            <v>14041.213366811666</v>
          </cell>
          <cell r="DJ631">
            <v>17082.990407899033</v>
          </cell>
          <cell r="DK631">
            <v>16080.004308524305</v>
          </cell>
          <cell r="DL631">
            <v>13660.785582997065</v>
          </cell>
        </row>
        <row r="632">
          <cell r="AI632">
            <v>17485.693745550914</v>
          </cell>
          <cell r="AJ632">
            <v>18312.057594817725</v>
          </cell>
          <cell r="AK632">
            <v>18013.053978533211</v>
          </cell>
          <cell r="AL632">
            <v>17251.578776815641</v>
          </cell>
          <cell r="AQ632">
            <v>20398.120611911865</v>
          </cell>
          <cell r="AR632">
            <v>81171.471369698833</v>
          </cell>
        </row>
        <row r="633">
          <cell r="AI633">
            <v>18269.636998199185</v>
          </cell>
          <cell r="AJ633">
            <v>22442.012452503743</v>
          </cell>
          <cell r="AK633">
            <v>24903.007321267371</v>
          </cell>
          <cell r="AL633">
            <v>20789.006175632723</v>
          </cell>
          <cell r="AQ633">
            <v>26066.085100506731</v>
          </cell>
          <cell r="AR633">
            <v>95788.001875214395</v>
          </cell>
        </row>
        <row r="634">
          <cell r="DI634">
            <v>20379.230133476663</v>
          </cell>
          <cell r="DJ634">
            <v>24244.961429940002</v>
          </cell>
          <cell r="DK634">
            <v>27000.982409831075</v>
          </cell>
          <cell r="DL634">
            <v>22655.462502621507</v>
          </cell>
        </row>
        <row r="635">
          <cell r="BV635">
            <v>19239.887754790016</v>
          </cell>
          <cell r="BW635">
            <v>19897.322741922984</v>
          </cell>
          <cell r="BX635">
            <v>19252.51639996978</v>
          </cell>
          <cell r="BY635">
            <v>21162.633385088804</v>
          </cell>
        </row>
        <row r="1591">
          <cell r="R1591">
            <v>193.09774393094713</v>
          </cell>
          <cell r="S1591">
            <v>147.87355473382178</v>
          </cell>
          <cell r="X1591">
            <v>2.4097793539423602</v>
          </cell>
          <cell r="AC1591">
            <v>25.379898024899425</v>
          </cell>
        </row>
        <row r="1606">
          <cell r="R1606">
            <v>41.316081313266238</v>
          </cell>
        </row>
        <row r="1615">
          <cell r="R1615">
            <v>4165.7865423906596</v>
          </cell>
        </row>
        <row r="1616">
          <cell r="R1616">
            <v>1029.9537040109926</v>
          </cell>
        </row>
        <row r="1624">
          <cell r="R1624">
            <v>-28.000883280757108</v>
          </cell>
          <cell r="S1624">
            <v>-224</v>
          </cell>
          <cell r="X1624">
            <v>131.86656091050102</v>
          </cell>
          <cell r="Y1624">
            <v>-56.870863647697597</v>
          </cell>
          <cell r="Z1624">
            <v>62.600686299748155</v>
          </cell>
          <cell r="AA1624">
            <v>-52.169845537521276</v>
          </cell>
          <cell r="AB1624">
            <v>10.762844624389984</v>
          </cell>
          <cell r="AC1624">
            <v>-35.677178261080734</v>
          </cell>
          <cell r="AD1624">
            <v>-41.454810249046432</v>
          </cell>
          <cell r="AE1624">
            <v>-59.331820807714166</v>
          </cell>
          <cell r="AF1624">
            <v>-18.691184433599574</v>
          </cell>
          <cell r="AG1624">
            <v>-78.239549044795694</v>
          </cell>
          <cell r="AH1624">
            <v>-197.71736453515587</v>
          </cell>
          <cell r="AI1624">
            <v>-194.55109089693065</v>
          </cell>
          <cell r="AJ1624">
            <v>122.77052494480222</v>
          </cell>
          <cell r="AK1624">
            <v>132.53447981814156</v>
          </cell>
          <cell r="AL1624">
            <v>-12.471151111498337</v>
          </cell>
          <cell r="AM1624">
            <v>48.282762754514799</v>
          </cell>
          <cell r="AN1624">
            <v>27.954082009833428</v>
          </cell>
          <cell r="AO1624">
            <v>-6.5710882176092582</v>
          </cell>
          <cell r="AP1624">
            <v>179.02272555592981</v>
          </cell>
          <cell r="AQ1624">
            <v>251.81159627116995</v>
          </cell>
          <cell r="AR1624">
            <v>452.21731561932393</v>
          </cell>
          <cell r="CR1624">
            <v>-28.000883280757108</v>
          </cell>
          <cell r="CS1624">
            <v>-224</v>
          </cell>
          <cell r="CX1624">
            <v>131.86656091050102</v>
          </cell>
          <cell r="CY1624">
            <v>-56.870863647697597</v>
          </cell>
          <cell r="CZ1624">
            <v>62.600686299748155</v>
          </cell>
          <cell r="DA1624">
            <v>-52.169845537521276</v>
          </cell>
          <cell r="DB1624">
            <v>10.762844624389984</v>
          </cell>
          <cell r="DC1624">
            <v>-35.677178261080734</v>
          </cell>
          <cell r="DD1624">
            <v>-41.454810249046432</v>
          </cell>
          <cell r="DE1624">
            <v>-59.331820807714166</v>
          </cell>
          <cell r="DF1624">
            <v>-18.691184433599574</v>
          </cell>
          <cell r="DG1624">
            <v>-78.239549044795694</v>
          </cell>
          <cell r="DH1624">
            <v>-197.71736453515587</v>
          </cell>
          <cell r="DI1624">
            <v>-194.55109089693065</v>
          </cell>
          <cell r="DJ1624">
            <v>122.77052494480222</v>
          </cell>
          <cell r="DK1624">
            <v>132.53447981814156</v>
          </cell>
          <cell r="DL1624">
            <v>-12.471151111498337</v>
          </cell>
          <cell r="DM1624">
            <v>48.282762754514799</v>
          </cell>
          <cell r="DN1624">
            <v>27.954082009833428</v>
          </cell>
          <cell r="DO1624">
            <v>-6.5710882176092582</v>
          </cell>
          <cell r="DP1624">
            <v>179.02272555592981</v>
          </cell>
          <cell r="DQ1624">
            <v>251.81159627116995</v>
          </cell>
          <cell r="DR1624">
            <v>452.21731561932393</v>
          </cell>
        </row>
        <row r="1625">
          <cell r="R1625">
            <v>8028.6597720024884</v>
          </cell>
          <cell r="S1625">
            <v>7687.0576479943229</v>
          </cell>
          <cell r="X1625">
            <v>2271.0960239428023</v>
          </cell>
          <cell r="Y1625">
            <v>530.71713318171794</v>
          </cell>
          <cell r="Z1625">
            <v>1435.3026869457599</v>
          </cell>
          <cell r="AA1625">
            <v>1106.7526741025495</v>
          </cell>
          <cell r="AB1625">
            <v>1111.5842017772902</v>
          </cell>
          <cell r="AC1625">
            <v>4184.3566960073176</v>
          </cell>
          <cell r="AD1625">
            <v>1092.093320370253</v>
          </cell>
          <cell r="AE1625">
            <v>1119.3507019425301</v>
          </cell>
          <cell r="AF1625">
            <v>854.9077425930609</v>
          </cell>
          <cell r="AG1625">
            <v>1483.7734314842846</v>
          </cell>
          <cell r="AH1625">
            <v>4550.1251963901286</v>
          </cell>
          <cell r="AI1625">
            <v>853.64187079857959</v>
          </cell>
          <cell r="AJ1625">
            <v>1464.5522634837903</v>
          </cell>
          <cell r="AK1625">
            <v>1908.8145535452713</v>
          </cell>
          <cell r="AL1625">
            <v>1761.8869510420127</v>
          </cell>
          <cell r="AM1625">
            <v>5988.8956388696542</v>
          </cell>
          <cell r="AN1625">
            <v>1916.8823568726959</v>
          </cell>
          <cell r="AO1625">
            <v>2462.2694807791295</v>
          </cell>
          <cell r="AP1625">
            <v>2427.1999969727303</v>
          </cell>
          <cell r="AQ1625">
            <v>1769.2854699763038</v>
          </cell>
          <cell r="AR1625">
            <v>8575.6373046008594</v>
          </cell>
          <cell r="CR1625">
            <v>7116.3865116013985</v>
          </cell>
          <cell r="CS1625">
            <v>6253.2599473055907</v>
          </cell>
          <cell r="CX1625">
            <v>1211.4668029792115</v>
          </cell>
          <cell r="CY1625">
            <v>281.32554562454908</v>
          </cell>
          <cell r="CZ1625">
            <v>824.1386102663007</v>
          </cell>
          <cell r="DA1625">
            <v>824.17475538474696</v>
          </cell>
          <cell r="DB1625">
            <v>560.568888973821</v>
          </cell>
          <cell r="DC1625">
            <v>2490.2078002494177</v>
          </cell>
          <cell r="DD1625">
            <v>588.52056626862918</v>
          </cell>
          <cell r="DE1625">
            <v>635.92514655495756</v>
          </cell>
          <cell r="DF1625">
            <v>486.02384566160396</v>
          </cell>
          <cell r="DG1625">
            <v>911.70956651758343</v>
          </cell>
          <cell r="DH1625">
            <v>2622.1791250027741</v>
          </cell>
          <cell r="DI1625">
            <v>337.05005541051088</v>
          </cell>
          <cell r="DJ1625">
            <v>618.85440663134375</v>
          </cell>
          <cell r="DK1625">
            <v>998.49653427512249</v>
          </cell>
          <cell r="DL1625">
            <v>856.42371932162462</v>
          </cell>
          <cell r="DM1625">
            <v>2810.8247156386014</v>
          </cell>
          <cell r="DN1625">
            <v>1003.7577446094557</v>
          </cell>
          <cell r="DO1625">
            <v>1468.3801831868834</v>
          </cell>
          <cell r="DP1625">
            <v>1414.5129196259479</v>
          </cell>
          <cell r="DQ1625">
            <v>912.31400239859931</v>
          </cell>
          <cell r="DR1625">
            <v>4798.9648498208862</v>
          </cell>
        </row>
        <row r="1626">
          <cell r="R1626">
            <v>3282.6360486488761</v>
          </cell>
          <cell r="S1626">
            <v>4855.9337882395293</v>
          </cell>
          <cell r="X1626">
            <v>3313.7271473017527</v>
          </cell>
          <cell r="Y1626">
            <v>434.36872753982601</v>
          </cell>
          <cell r="Z1626">
            <v>707.96267803010028</v>
          </cell>
          <cell r="AA1626">
            <v>473.1430510019589</v>
          </cell>
          <cell r="AB1626">
            <v>478.92940432452002</v>
          </cell>
          <cell r="AC1626">
            <v>2094.4038608964051</v>
          </cell>
          <cell r="AD1626">
            <v>1011.2704257881634</v>
          </cell>
          <cell r="AE1626">
            <v>1363.5145891553593</v>
          </cell>
          <cell r="AF1626">
            <v>1361.1020972691626</v>
          </cell>
          <cell r="AG1626">
            <v>676.80584457531995</v>
          </cell>
          <cell r="AH1626">
            <v>4412.6929567880052</v>
          </cell>
          <cell r="AI1626">
            <v>1255.5731441372216</v>
          </cell>
          <cell r="AJ1626">
            <v>1308.7536659643806</v>
          </cell>
          <cell r="AK1626">
            <v>848.63615388340918</v>
          </cell>
          <cell r="AL1626">
            <v>903.41641085199171</v>
          </cell>
          <cell r="AM1626">
            <v>4316.3793748370026</v>
          </cell>
          <cell r="AN1626">
            <v>1125.5732052053081</v>
          </cell>
          <cell r="AO1626">
            <v>2017.0459390104124</v>
          </cell>
          <cell r="AP1626">
            <v>1668.0877474266442</v>
          </cell>
          <cell r="AQ1626">
            <v>1707.4078172733732</v>
          </cell>
          <cell r="AR1626">
            <v>6518.1147089157375</v>
          </cell>
        </row>
        <row r="1627">
          <cell r="R1627">
            <v>1287.5962165363385</v>
          </cell>
          <cell r="S1627">
            <v>4349.758675868703</v>
          </cell>
          <cell r="X1627">
            <v>8755.6236040166659</v>
          </cell>
          <cell r="Y1627">
            <v>1763.5020077035813</v>
          </cell>
          <cell r="Z1627">
            <v>1830.7689292770312</v>
          </cell>
          <cell r="AA1627">
            <v>2417.6943551020531</v>
          </cell>
          <cell r="AB1627">
            <v>2392.5123529999064</v>
          </cell>
          <cell r="AC1627">
            <v>8404.4776450825721</v>
          </cell>
          <cell r="AD1627">
            <v>2461.3615776791453</v>
          </cell>
          <cell r="AE1627">
            <v>2484.8788262004687</v>
          </cell>
          <cell r="AF1627">
            <v>2136.2744552142026</v>
          </cell>
          <cell r="AG1627">
            <v>2412.942158670267</v>
          </cell>
          <cell r="AH1627">
            <v>9495.4570177640835</v>
          </cell>
          <cell r="AI1627">
            <v>2651.7470602292447</v>
          </cell>
          <cell r="AJ1627">
            <v>3438.8297783783742</v>
          </cell>
          <cell r="AK1627">
            <v>3153.8926907577534</v>
          </cell>
          <cell r="AL1627">
            <v>2407.8169784237361</v>
          </cell>
          <cell r="AM1627">
            <v>11652.286507789107</v>
          </cell>
          <cell r="AN1627">
            <v>1761.6424523273467</v>
          </cell>
          <cell r="AO1627">
            <v>3270.1866770354259</v>
          </cell>
          <cell r="AP1627">
            <v>3465.6843053351267</v>
          </cell>
          <cell r="AQ1627">
            <v>3774.404569350178</v>
          </cell>
          <cell r="AR1627">
            <v>12271.918004048077</v>
          </cell>
        </row>
        <row r="1628">
          <cell r="CR1628">
            <v>4570.2322651852146</v>
          </cell>
          <cell r="CS1628">
            <v>8776.5708630946046</v>
          </cell>
          <cell r="CX1628">
            <v>9612.0110784426433</v>
          </cell>
          <cell r="CY1628">
            <v>1499.881371298178</v>
          </cell>
          <cell r="CZ1628">
            <v>1757.5284811882568</v>
          </cell>
          <cell r="DA1628">
            <v>1986.7397583705581</v>
          </cell>
          <cell r="DB1628">
            <v>1734.0847091917651</v>
          </cell>
          <cell r="DC1628">
            <v>6978.2343200487576</v>
          </cell>
          <cell r="DD1628">
            <v>2108.2299292506623</v>
          </cell>
          <cell r="DE1628">
            <v>2136.1912394347637</v>
          </cell>
          <cell r="DF1628">
            <v>2134.1049147065251</v>
          </cell>
          <cell r="DG1628">
            <v>1514.3902023891264</v>
          </cell>
          <cell r="DH1628">
            <v>7892.916285781077</v>
          </cell>
          <cell r="DI1628">
            <v>1868.4918270218582</v>
          </cell>
          <cell r="DJ1628">
            <v>2808.7248474113499</v>
          </cell>
          <cell r="DK1628">
            <v>2262.1482351773848</v>
          </cell>
          <cell r="DL1628">
            <v>1487.135109991498</v>
          </cell>
          <cell r="DM1628">
            <v>8426.5000196020901</v>
          </cell>
          <cell r="DN1628">
            <v>1323.168161193682</v>
          </cell>
          <cell r="DO1628">
            <v>2471.5911214117027</v>
          </cell>
          <cell r="DP1628">
            <v>2705.6492007421721</v>
          </cell>
          <cell r="DQ1628">
            <v>2908.3181694084842</v>
          </cell>
          <cell r="DR1628">
            <v>9408.7266527560405</v>
          </cell>
        </row>
        <row r="1629">
          <cell r="R1629">
            <v>12598.892037187703</v>
          </cell>
          <cell r="BE1629">
            <v>912.27326040109097</v>
          </cell>
          <cell r="BF1629">
            <v>1862.9193017023597</v>
          </cell>
          <cell r="BK1629">
            <v>3516.9688938393656</v>
          </cell>
          <cell r="BL1629">
            <v>947.38095150239803</v>
          </cell>
          <cell r="BM1629">
            <v>1392.3672027983339</v>
          </cell>
          <cell r="BN1629">
            <v>1186.6755664512566</v>
          </cell>
          <cell r="BO1629">
            <v>1688.3723609361291</v>
          </cell>
          <cell r="BP1629">
            <v>5214.7960816881177</v>
          </cell>
          <cell r="BQ1629">
            <v>1867.9748283182703</v>
          </cell>
          <cell r="BR1629">
            <v>2195.6277313086362</v>
          </cell>
          <cell r="BS1629">
            <v>1732.1555347082958</v>
          </cell>
          <cell r="BT1629">
            <v>2147.4216658231635</v>
          </cell>
          <cell r="BU1629">
            <v>7943.1797601583658</v>
          </cell>
          <cell r="BV1629">
            <v>2555.4201927326767</v>
          </cell>
          <cell r="BW1629">
            <v>2784.5564537838504</v>
          </cell>
          <cell r="BX1629">
            <v>2650.6986287339278</v>
          </cell>
          <cell r="BY1629">
            <v>2729.5615110046169</v>
          </cell>
          <cell r="BZ1629">
            <v>10720.236786255073</v>
          </cell>
          <cell r="CA1629">
            <v>2477.172108602213</v>
          </cell>
          <cell r="CB1629">
            <v>3809.530792226381</v>
          </cell>
          <cell r="CC1629">
            <v>3440.8099293663818</v>
          </cell>
          <cell r="CD1629">
            <v>3430.4656847927727</v>
          </cell>
          <cell r="CE1629">
            <v>13157.978514987748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G5">
            <v>8728.9266655100455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35.389843548387091</v>
          </cell>
        </row>
        <row r="127">
          <cell r="B127">
            <v>3540.5490038285825</v>
          </cell>
          <cell r="G127">
            <v>14789.182103014511</v>
          </cell>
        </row>
        <row r="128">
          <cell r="B128">
            <v>3755.8121200084006</v>
          </cell>
          <cell r="G128">
            <v>15679.4261028083</v>
          </cell>
        </row>
        <row r="129">
          <cell r="B129">
            <v>3177.5521422606853</v>
          </cell>
          <cell r="G129">
            <v>10818.930727186033</v>
          </cell>
        </row>
        <row r="130">
          <cell r="B130">
            <v>5205.7588571192282</v>
          </cell>
          <cell r="G130">
            <v>23209.649867052136</v>
          </cell>
        </row>
        <row r="131">
          <cell r="B131">
            <v>25529.018781110761</v>
          </cell>
          <cell r="G131">
            <v>94552.133727203152</v>
          </cell>
        </row>
        <row r="132">
          <cell r="B132">
            <v>19331.104029948227</v>
          </cell>
          <cell r="G132">
            <v>77442.798265947757</v>
          </cell>
        </row>
        <row r="133">
          <cell r="B133">
            <v>4749.6445573462279</v>
          </cell>
          <cell r="G133">
            <v>18127.417759131644</v>
          </cell>
        </row>
        <row r="145">
          <cell r="B145">
            <v>65289.440000000002</v>
          </cell>
          <cell r="G145">
            <v>254619.53899999999</v>
          </cell>
          <cell r="H145">
            <v>234697.94899999999</v>
          </cell>
          <cell r="M145">
            <v>62333.540304536982</v>
          </cell>
          <cell r="Y145">
            <v>61225.241189063199</v>
          </cell>
          <cell r="FK145">
            <v>186096</v>
          </cell>
        </row>
        <row r="146">
          <cell r="B146">
            <v>32721.480742656</v>
          </cell>
          <cell r="G146">
            <v>134989.504401582</v>
          </cell>
          <cell r="H146">
            <v>131834.017741105</v>
          </cell>
          <cell r="M146">
            <v>35208.529632645688</v>
          </cell>
          <cell r="Y146">
            <v>34624.599284223907</v>
          </cell>
          <cell r="FK146">
            <v>129671.01254678</v>
          </cell>
        </row>
        <row r="147">
          <cell r="B147">
            <v>18265.348474086306</v>
          </cell>
          <cell r="G147">
            <v>73290.968000158202</v>
          </cell>
          <cell r="H147">
            <v>73218.829438105691</v>
          </cell>
          <cell r="M147">
            <v>18819.481304668003</v>
          </cell>
          <cell r="Y147">
            <v>18620.116801212997</v>
          </cell>
          <cell r="FK147">
            <v>25184.355750890001</v>
          </cell>
        </row>
        <row r="148">
          <cell r="B148">
            <v>28074.934727791901</v>
          </cell>
          <cell r="G148">
            <v>93771.072014102494</v>
          </cell>
          <cell r="H148">
            <v>59960.475622408499</v>
          </cell>
          <cell r="M148">
            <v>16493.353668852396</v>
          </cell>
          <cell r="Y148">
            <v>16110.129440813498</v>
          </cell>
          <cell r="FK148">
            <v>62695.653898979996</v>
          </cell>
        </row>
        <row r="153">
          <cell r="B153">
            <v>7251.0985888187515</v>
          </cell>
          <cell r="C153">
            <v>7560.9718045045393</v>
          </cell>
          <cell r="D153">
            <v>5073.1139220040222</v>
          </cell>
          <cell r="G153">
            <v>27365.670995187207</v>
          </cell>
          <cell r="H153">
            <v>21957.556401914964</v>
          </cell>
          <cell r="L153">
            <v>7749.5042689853317</v>
          </cell>
          <cell r="M153">
            <v>5911.347079164846</v>
          </cell>
          <cell r="X153">
            <v>4804.096332878582</v>
          </cell>
          <cell r="Y153">
            <v>6212.132216600181</v>
          </cell>
          <cell r="AK153">
            <v>4760.9631841459059</v>
          </cell>
          <cell r="AT153">
            <v>4573.923987511891</v>
          </cell>
          <cell r="AX153">
            <v>18458.275642770226</v>
          </cell>
          <cell r="BC153">
            <v>4351.9445855158519</v>
          </cell>
          <cell r="BO153">
            <v>4967.6911947234566</v>
          </cell>
          <cell r="CA153">
            <v>4564.7158750190174</v>
          </cell>
          <cell r="CJ153">
            <v>3983.9712815740886</v>
          </cell>
          <cell r="CN153">
            <v>14683.230933748007</v>
          </cell>
          <cell r="CS153">
            <v>3996.4319668739645</v>
          </cell>
          <cell r="DB153">
            <v>3973.8986550615773</v>
          </cell>
          <cell r="DN153">
            <v>2728.9290302383843</v>
          </cell>
          <cell r="DX153">
            <v>14341.036854706465</v>
          </cell>
          <cell r="FK153">
            <v>16893.61615875503</v>
          </cell>
        </row>
        <row r="154">
          <cell r="B154">
            <v>2202.0256892321459</v>
          </cell>
          <cell r="C154">
            <v>2500.608033424317</v>
          </cell>
          <cell r="D154">
            <v>1902.7447781502115</v>
          </cell>
          <cell r="G154">
            <v>10103.777162718066</v>
          </cell>
          <cell r="H154">
            <v>8477.2200320510765</v>
          </cell>
          <cell r="L154">
            <v>3064.5484746924376</v>
          </cell>
          <cell r="M154">
            <v>2378.7878113455199</v>
          </cell>
          <cell r="X154">
            <v>2336.5949653691659</v>
          </cell>
          <cell r="Y154">
            <v>2339.1634325222067</v>
          </cell>
          <cell r="AK154">
            <v>1856.5240100331384</v>
          </cell>
          <cell r="AT154">
            <v>2067.3465038120221</v>
          </cell>
          <cell r="AX154">
            <v>8504.2806793911077</v>
          </cell>
          <cell r="BC154">
            <v>2058.3781372263038</v>
          </cell>
          <cell r="BO154">
            <v>2497.5154913262895</v>
          </cell>
          <cell r="CA154">
            <v>1881.040547026492</v>
          </cell>
          <cell r="CJ154">
            <v>1355.0226190075655</v>
          </cell>
          <cell r="CN154">
            <v>7261.5412456562744</v>
          </cell>
          <cell r="CS154">
            <v>2010.0586780520543</v>
          </cell>
          <cell r="DB154">
            <v>2363.1951698100356</v>
          </cell>
          <cell r="DN154">
            <v>1533.2647787866192</v>
          </cell>
          <cell r="DX154">
            <v>6647.3128649591445</v>
          </cell>
          <cell r="FK154">
            <v>8794.2519243883435</v>
          </cell>
        </row>
        <row r="155">
          <cell r="B155">
            <v>1578.8360169968346</v>
          </cell>
          <cell r="C155">
            <v>1818.2750125486846</v>
          </cell>
          <cell r="D155">
            <v>1833.8347542590927</v>
          </cell>
          <cell r="G155">
            <v>7246.2485491640718</v>
          </cell>
          <cell r="H155">
            <v>6691.1599616844023</v>
          </cell>
          <cell r="L155">
            <v>1933.8085853078887</v>
          </cell>
          <cell r="M155">
            <v>1712.2688353400549</v>
          </cell>
          <cell r="X155">
            <v>1915.328934310664</v>
          </cell>
          <cell r="Y155">
            <v>1600.2680111095001</v>
          </cell>
          <cell r="AK155">
            <v>1544.7883609757546</v>
          </cell>
          <cell r="AT155">
            <v>1228.2726815584292</v>
          </cell>
          <cell r="AX155">
            <v>4020.5711676422929</v>
          </cell>
          <cell r="BC155">
            <v>754.29880628004139</v>
          </cell>
          <cell r="BO155">
            <v>1028.0429143615295</v>
          </cell>
          <cell r="CA155">
            <v>1009.9567654422929</v>
          </cell>
          <cell r="CJ155">
            <v>1104.0939526010789</v>
          </cell>
          <cell r="CN155">
            <v>2966.5675983240717</v>
          </cell>
          <cell r="CS155">
            <v>502.86578024296409</v>
          </cell>
          <cell r="DB155">
            <v>1096.3776563537499</v>
          </cell>
          <cell r="DN155">
            <v>263.23020912627891</v>
          </cell>
          <cell r="DX155">
            <v>2179.044686715727</v>
          </cell>
          <cell r="FK155">
            <v>2348.9230914011919</v>
          </cell>
        </row>
        <row r="156">
          <cell r="B156">
            <v>3218.4245055876017</v>
          </cell>
          <cell r="C156">
            <v>3063.0662782055729</v>
          </cell>
          <cell r="D156">
            <v>1349.0082843282562</v>
          </cell>
          <cell r="G156">
            <v>9563.4269415511117</v>
          </cell>
          <cell r="H156">
            <v>6740.8952800661418</v>
          </cell>
          <cell r="L156">
            <v>2757.7161250422491</v>
          </cell>
          <cell r="M156">
            <v>1687.7559526611312</v>
          </cell>
          <cell r="X156">
            <v>524.22003271568792</v>
          </cell>
          <cell r="Y156">
            <v>2149.9302480236706</v>
          </cell>
          <cell r="AK156">
            <v>1554.2007950530838</v>
          </cell>
          <cell r="AT156">
            <v>1356.5443511862386</v>
          </cell>
          <cell r="AX156">
            <v>6131.1411602719754</v>
          </cell>
          <cell r="BC156">
            <v>1557.9588264431063</v>
          </cell>
          <cell r="BO156">
            <v>1501.4646098433518</v>
          </cell>
          <cell r="CA156">
            <v>1715.1733727992787</v>
          </cell>
          <cell r="CJ156">
            <v>1513.0589430536702</v>
          </cell>
          <cell r="CN156">
            <v>4490.8065353329703</v>
          </cell>
          <cell r="CS156">
            <v>1536.7239710310409</v>
          </cell>
          <cell r="DB156">
            <v>452.08445969458899</v>
          </cell>
          <cell r="DN156">
            <v>988.93916155367015</v>
          </cell>
          <cell r="DX156">
            <v>5382.4043063845047</v>
          </cell>
          <cell r="FK156">
            <v>5973.9639717454957</v>
          </cell>
        </row>
      </sheetData>
      <sheetData sheetId="21"/>
      <sheetData sheetId="22"/>
      <sheetData sheetId="23">
        <row r="1">
          <cell r="B1">
            <v>35.389843548387091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MDA table"/>
      <sheetName val="Conso THB"/>
      <sheetName val="Restated"/>
      <sheetName val="Conso USD (2)"/>
      <sheetName val="EPS Calculation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P2">
            <v>35.255600000000001</v>
          </cell>
          <cell r="AW2">
            <v>33.933399999999999</v>
          </cell>
        </row>
        <row r="136">
          <cell r="AS136">
            <v>1040483.9741993946</v>
          </cell>
          <cell r="AW136">
            <v>4244603.9242685866</v>
          </cell>
        </row>
        <row r="165">
          <cell r="AW165">
            <v>1560293.3129807306</v>
          </cell>
        </row>
        <row r="168">
          <cell r="AW168">
            <v>1373000</v>
          </cell>
        </row>
        <row r="184">
          <cell r="AW184">
            <v>3202904.3561643837</v>
          </cell>
        </row>
        <row r="322">
          <cell r="AW322">
            <v>3733639.4193532914</v>
          </cell>
        </row>
        <row r="351">
          <cell r="AW351">
            <v>1369839.4799987376</v>
          </cell>
        </row>
        <row r="354">
          <cell r="AW354">
            <v>1204073.5446200001</v>
          </cell>
        </row>
        <row r="370">
          <cell r="AW370">
            <v>2795715.2644800004</v>
          </cell>
        </row>
        <row r="372">
          <cell r="AW372">
            <v>3074610.7547141705</v>
          </cell>
          <cell r="EK372">
            <v>2642504.7721423255</v>
          </cell>
        </row>
        <row r="373">
          <cell r="AW373">
            <v>2617031.2404428031</v>
          </cell>
        </row>
        <row r="374">
          <cell r="AW374">
            <v>3411625.7132950556</v>
          </cell>
        </row>
        <row r="375">
          <cell r="EK375">
            <v>4671214.6413882095</v>
          </cell>
        </row>
        <row r="377">
          <cell r="CQ377">
            <v>1789548.2949214941</v>
          </cell>
        </row>
        <row r="622">
          <cell r="AW622">
            <v>809.92684161074931</v>
          </cell>
        </row>
        <row r="685">
          <cell r="AW685">
            <v>82603.364858239001</v>
          </cell>
          <cell r="EK685">
            <v>57555.788094920084</v>
          </cell>
        </row>
        <row r="686">
          <cell r="AW686">
            <v>96380.607501199309</v>
          </cell>
        </row>
        <row r="687">
          <cell r="AW687">
            <v>107348.3000741103</v>
          </cell>
        </row>
        <row r="688">
          <cell r="EK688">
            <v>124634.35510327249</v>
          </cell>
        </row>
        <row r="689">
          <cell r="CQ689">
            <v>104142.12923535607</v>
          </cell>
        </row>
        <row r="1758">
          <cell r="AW1758">
            <v>-58.299608803816227</v>
          </cell>
          <cell r="EK1758">
            <v>-58.299608803887168</v>
          </cell>
        </row>
        <row r="1759">
          <cell r="AW1759">
            <v>7123.1399665344343</v>
          </cell>
          <cell r="EK1759">
            <v>3169.6982399315652</v>
          </cell>
        </row>
        <row r="1760">
          <cell r="AW1760">
            <v>11861.076059573377</v>
          </cell>
        </row>
        <row r="1761">
          <cell r="AW1761">
            <v>15093.232163886927</v>
          </cell>
        </row>
        <row r="1762">
          <cell r="EK1762">
            <v>12736.400763366191</v>
          </cell>
        </row>
        <row r="1763">
          <cell r="CQ1763">
            <v>18171.349186696978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CD22">
            <v>3866.9837954783134</v>
          </cell>
        </row>
      </sheetData>
      <sheetData sheetId="22">
        <row r="1">
          <cell r="B1">
            <v>32.947000000000003</v>
          </cell>
        </row>
        <row r="127">
          <cell r="G127">
            <v>17822.831618671698</v>
          </cell>
        </row>
        <row r="128">
          <cell r="G128">
            <v>16319.743269892799</v>
          </cell>
        </row>
        <row r="129">
          <cell r="G129">
            <v>11362.900525835101</v>
          </cell>
        </row>
        <row r="130">
          <cell r="G130">
            <v>24852.939722804189</v>
          </cell>
        </row>
        <row r="131">
          <cell r="G131">
            <v>105567.803755138</v>
          </cell>
        </row>
        <row r="132">
          <cell r="G132">
            <v>92075.493704992274</v>
          </cell>
        </row>
        <row r="133">
          <cell r="G133">
            <v>18330.559083636683</v>
          </cell>
        </row>
        <row r="146">
          <cell r="G146">
            <v>145760.303329102</v>
          </cell>
        </row>
        <row r="147">
          <cell r="G147">
            <v>81065.424271087497</v>
          </cell>
        </row>
        <row r="148">
          <cell r="G148">
            <v>115597.611285215</v>
          </cell>
        </row>
        <row r="154">
          <cell r="G154">
            <v>10060.927646297656</v>
          </cell>
        </row>
        <row r="155">
          <cell r="G155">
            <v>7064.249628545298</v>
          </cell>
        </row>
        <row r="156">
          <cell r="G156">
            <v>17010.570523955499</v>
          </cell>
        </row>
      </sheetData>
      <sheetData sheetId="23"/>
      <sheetData sheetId="24"/>
      <sheetData sheetId="25"/>
      <sheetData sheetId="26">
        <row r="1">
          <cell r="B1">
            <v>32.947000000000003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"/>
      <sheetName val="EBITDA bridge"/>
      <sheetName val="EPS Calculation"/>
      <sheetName val="Financials"/>
      <sheetName val="CMD 2018 Capex"/>
      <sheetName val="BS and NWC"/>
      <sheetName val="NCI"/>
      <sheetName val="Analysis of Core EPS"/>
      <sheetName val="Exch rates"/>
      <sheetName val="EBITDA table (VJ)"/>
      <sheetName val="MDA table_old"/>
      <sheetName val="MDA table"/>
      <sheetName val="Sheet3"/>
      <sheetName val="Conso_table"/>
      <sheetName val="Restated"/>
      <sheetName val="Conso USD"/>
      <sheetName val="Conso THB"/>
      <sheetName val="Restate 2015"/>
      <sheetName val="PETwPck"/>
      <sheetName val="Poly+Wool"/>
      <sheetName val="Exchgrate"/>
      <sheetName val="Feedstock"/>
      <sheetName val="loans to"/>
    </sheetNames>
    <sheetDataSet>
      <sheetData sheetId="0">
        <row r="2">
          <cell r="AX2">
            <v>31.542200000000001</v>
          </cell>
          <cell r="AZ2">
            <v>32.1569</v>
          </cell>
        </row>
        <row r="151">
          <cell r="AZ151">
            <v>1310147.0490890758</v>
          </cell>
          <cell r="BC151">
            <v>4624826.1685232576</v>
          </cell>
          <cell r="BD151">
            <v>4289323.2715366511</v>
          </cell>
        </row>
        <row r="185">
          <cell r="AZ185">
            <v>440646.85815254011</v>
          </cell>
          <cell r="BC185">
            <v>1608613.0075162768</v>
          </cell>
          <cell r="BD185">
            <v>1558043.51550197</v>
          </cell>
        </row>
        <row r="188">
          <cell r="AZ188">
            <v>346104</v>
          </cell>
          <cell r="BC188">
            <v>1373097.2328767125</v>
          </cell>
          <cell r="BD188">
            <v>1373000</v>
          </cell>
        </row>
        <row r="208">
          <cell r="AZ208">
            <v>1049765.8264006169</v>
          </cell>
          <cell r="BC208">
            <v>3654693.3821229748</v>
          </cell>
          <cell r="BD208">
            <v>3122330</v>
          </cell>
        </row>
        <row r="361">
          <cell r="AZ361">
            <v>1161409.0466446129</v>
          </cell>
          <cell r="BC361">
            <v>4090619.4095468409</v>
          </cell>
          <cell r="BD361">
            <v>3738846.3699982525</v>
          </cell>
        </row>
        <row r="395">
          <cell r="AZ395">
            <v>407845.44945965207</v>
          </cell>
          <cell r="BC395">
            <v>1500550.956803509</v>
          </cell>
          <cell r="BD395">
            <v>1361705.889999043</v>
          </cell>
        </row>
        <row r="398">
          <cell r="AZ398">
            <v>298664.65000000002</v>
          </cell>
          <cell r="BC398">
            <v>1237857.0946200001</v>
          </cell>
          <cell r="BD398">
            <v>1163377.7778699999</v>
          </cell>
        </row>
        <row r="418">
          <cell r="AZ418">
            <v>862063.76270834112</v>
          </cell>
          <cell r="BC418">
            <v>3077932.3670989932</v>
          </cell>
          <cell r="BD418">
            <v>2798955.3321392471</v>
          </cell>
        </row>
        <row r="420">
          <cell r="AZ420">
            <v>831221.57102123264</v>
          </cell>
          <cell r="BC420">
            <v>3237438.1107164235</v>
          </cell>
          <cell r="BD420">
            <v>3064832.7208737824</v>
          </cell>
          <cell r="EX420">
            <v>693281.53534066468</v>
          </cell>
          <cell r="FA420">
            <v>2757616.3480305569</v>
          </cell>
          <cell r="FB420">
            <v>2635391.7588372119</v>
          </cell>
        </row>
        <row r="421">
          <cell r="AZ421">
            <v>864459.73792235053</v>
          </cell>
          <cell r="BC421">
            <v>3002571.7587428028</v>
          </cell>
          <cell r="BD421">
            <v>2576954.1047245911</v>
          </cell>
        </row>
        <row r="422">
          <cell r="AZ422">
            <v>1034301.5998690228</v>
          </cell>
          <cell r="BC422">
            <v>3666949.9586101165</v>
          </cell>
          <cell r="BD422">
            <v>3421098.5444081691</v>
          </cell>
        </row>
        <row r="423">
          <cell r="EX423">
            <v>1485340.3892711289</v>
          </cell>
          <cell r="FA423">
            <v>5156419.426194353</v>
          </cell>
          <cell r="FB423">
            <v>4641396.0202232338</v>
          </cell>
        </row>
        <row r="425">
          <cell r="AZ425">
            <v>2729982.9088126062</v>
          </cell>
          <cell r="BC425">
            <v>9906959.8280693423</v>
          </cell>
          <cell r="BD425">
            <v>9062885.3700065427</v>
          </cell>
          <cell r="CY425">
            <v>551360.98420081241</v>
          </cell>
          <cell r="DB425">
            <v>1992924.0538444326</v>
          </cell>
          <cell r="DC425">
            <v>1786097.590946096</v>
          </cell>
        </row>
        <row r="700">
          <cell r="AX700">
            <v>231.31074439417668</v>
          </cell>
          <cell r="AZ700">
            <v>305.75096300279392</v>
          </cell>
        </row>
        <row r="767">
          <cell r="AZ767">
            <v>25014.559471494296</v>
          </cell>
          <cell r="BC767">
            <v>91354.080471455411</v>
          </cell>
          <cell r="BD767">
            <v>80392.417393743439</v>
          </cell>
          <cell r="EX767">
            <v>17179.086715636877</v>
          </cell>
          <cell r="FA767">
            <v>63762.400842903393</v>
          </cell>
          <cell r="FB767">
            <v>56119.39222282017</v>
          </cell>
        </row>
        <row r="768">
          <cell r="AZ768">
            <v>31554.816449465921</v>
          </cell>
          <cell r="BC768">
            <v>110049.94598576521</v>
          </cell>
          <cell r="BD768">
            <v>93166.503970013495</v>
          </cell>
        </row>
        <row r="769">
          <cell r="AZ769">
            <v>39431.35251540615</v>
          </cell>
          <cell r="BC769">
            <v>124747.63000800389</v>
          </cell>
          <cell r="BD769">
            <v>107646.15618244876</v>
          </cell>
        </row>
        <row r="770">
          <cell r="EX770">
            <v>46307.286574985119</v>
          </cell>
          <cell r="FA770">
            <v>145147.53672367244</v>
          </cell>
          <cell r="FB770">
            <v>124311.79226438631</v>
          </cell>
        </row>
        <row r="771">
          <cell r="CY771">
            <v>32514.35514574439</v>
          </cell>
          <cell r="DB771">
            <v>117241.71889864875</v>
          </cell>
          <cell r="DC771">
            <v>100773.89305899925</v>
          </cell>
        </row>
        <row r="1960">
          <cell r="EX1960">
            <v>-237.61526631633387</v>
          </cell>
          <cell r="FA1960">
            <v>-149.70002042986744</v>
          </cell>
          <cell r="FB1960">
            <v>330.37330648947955</v>
          </cell>
        </row>
        <row r="1961">
          <cell r="AZ1961">
            <v>3623.5823258581354</v>
          </cell>
          <cell r="BC1961">
            <v>11311.337210061816</v>
          </cell>
          <cell r="BD1961">
            <v>7061.3462813680635</v>
          </cell>
          <cell r="EX1961">
            <v>2393.3145536357915</v>
          </cell>
          <cell r="FA1961">
            <v>6869.6786719260408</v>
          </cell>
          <cell r="FB1961">
            <v>3323.6025886059806</v>
          </cell>
        </row>
        <row r="1962">
          <cell r="AZ1962">
            <v>3119.7081890127129</v>
          </cell>
          <cell r="BC1962">
            <v>12554.349049960027</v>
          </cell>
          <cell r="BD1962">
            <v>10641.560780609452</v>
          </cell>
        </row>
        <row r="1963">
          <cell r="AZ1963">
            <v>6704.1150865079708</v>
          </cell>
          <cell r="BC1963">
            <v>20701.280615510437</v>
          </cell>
          <cell r="BD1963">
            <v>15190.281559033083</v>
          </cell>
        </row>
        <row r="1964">
          <cell r="EX1964">
            <v>6688.7409304025095</v>
          </cell>
          <cell r="FA1964">
            <v>20864.80737048461</v>
          </cell>
          <cell r="FB1964">
            <v>11929.733631023251</v>
          </cell>
        </row>
        <row r="1965">
          <cell r="AZ1965">
            <v>13447.405601378188</v>
          </cell>
          <cell r="CY1965">
            <v>4365.3501173405166</v>
          </cell>
          <cell r="DB1965">
            <v>16832.480833121626</v>
          </cell>
          <cell r="DC1965">
            <v>17639.852363294067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B20">
            <v>895.67280722218538</v>
          </cell>
          <cell r="G20">
            <v>1630.653887589127</v>
          </cell>
          <cell r="H20">
            <v>805.34462675429586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0">
          <cell r="B20">
            <v>116.57972239490411</v>
          </cell>
        </row>
      </sheetData>
      <sheetData sheetId="16">
        <row r="20">
          <cell r="B20">
            <v>3830.945126999999</v>
          </cell>
        </row>
        <row r="127">
          <cell r="B127">
            <v>5202.4840325239002</v>
          </cell>
          <cell r="J127">
            <v>19753.119930553497</v>
          </cell>
          <cell r="K127">
            <v>17012.487236904584</v>
          </cell>
        </row>
        <row r="128">
          <cell r="B128">
            <v>5632.2700718994693</v>
          </cell>
          <cell r="J128">
            <v>18510.605611758998</v>
          </cell>
          <cell r="K128">
            <v>15900.020932606101</v>
          </cell>
        </row>
        <row r="129">
          <cell r="B129">
            <v>3762.5375366226799</v>
          </cell>
          <cell r="J129">
            <v>13116.898911241831</v>
          </cell>
          <cell r="K129">
            <v>11843.456397440255</v>
          </cell>
        </row>
        <row r="130">
          <cell r="B130">
            <v>9311.1549504885606</v>
          </cell>
          <cell r="J130">
            <v>31370.773867565393</v>
          </cell>
          <cell r="K130">
            <v>23334.031325899141</v>
          </cell>
        </row>
        <row r="131">
          <cell r="B131">
            <v>36172.139974347629</v>
          </cell>
          <cell r="J131">
            <v>118389.26418817289</v>
          </cell>
          <cell r="K131">
            <v>106129.49642848063</v>
          </cell>
        </row>
        <row r="132">
          <cell r="B132">
            <v>24817.26021082596</v>
          </cell>
          <cell r="J132">
            <v>98445.825295397924</v>
          </cell>
          <cell r="K132">
            <v>88962.65135470411</v>
          </cell>
        </row>
        <row r="133">
          <cell r="B133">
            <v>11102.881611553245</v>
          </cell>
          <cell r="J133">
            <v>26565.168510326464</v>
          </cell>
          <cell r="K133">
            <v>18022.931018191462</v>
          </cell>
        </row>
        <row r="145">
          <cell r="B145">
            <v>96000.728879000002</v>
          </cell>
          <cell r="J145">
            <v>326151.65687900002</v>
          </cell>
          <cell r="K145">
            <v>281205.07500000001</v>
          </cell>
        </row>
        <row r="146">
          <cell r="B146">
            <v>50614.071164801586</v>
          </cell>
          <cell r="J146">
            <v>171106.26584264101</v>
          </cell>
          <cell r="K146">
            <v>142558.077348597</v>
          </cell>
        </row>
        <row r="147">
          <cell r="B147">
            <v>26287.600213972</v>
          </cell>
          <cell r="J147">
            <v>93486.016595117806</v>
          </cell>
          <cell r="K147">
            <v>77850.142363127612</v>
          </cell>
        </row>
        <row r="148">
          <cell r="B148">
            <v>41459.200703573704</v>
          </cell>
          <cell r="J148">
            <v>133293.94129095762</v>
          </cell>
          <cell r="K148">
            <v>115555.78138858129</v>
          </cell>
        </row>
        <row r="154">
          <cell r="B154">
            <v>5873.0767506124175</v>
          </cell>
          <cell r="J154">
            <v>18278.64506653163</v>
          </cell>
          <cell r="K154">
            <v>9251.5849784955135</v>
          </cell>
        </row>
        <row r="155">
          <cell r="B155">
            <v>1978.2456813144327</v>
          </cell>
          <cell r="J155">
            <v>7307.4054740667771</v>
          </cell>
          <cell r="K155">
            <v>6888.5350913194334</v>
          </cell>
        </row>
        <row r="156">
          <cell r="B156">
            <v>5833.6984357683141</v>
          </cell>
          <cell r="J156">
            <v>19130.616355363571</v>
          </cell>
          <cell r="K156">
            <v>16422.659836301656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J2">
            <v>32.9559</v>
          </cell>
          <cell r="AS2">
            <v>35.106000000000002</v>
          </cell>
          <cell r="AU2">
            <v>34.7029</v>
          </cell>
        </row>
        <row r="128">
          <cell r="AT128">
            <v>1060272.4198410779</v>
          </cell>
        </row>
        <row r="154">
          <cell r="AS154">
            <v>379252.85758241313</v>
          </cell>
          <cell r="AT154">
            <v>386354.44945509447</v>
          </cell>
        </row>
        <row r="157">
          <cell r="AS157">
            <v>338547.94520547945</v>
          </cell>
          <cell r="AT157">
            <v>342309.58904109593</v>
          </cell>
        </row>
        <row r="172">
          <cell r="AS172">
            <v>769889.58904109593</v>
          </cell>
          <cell r="AT172">
            <v>778443.91780821909</v>
          </cell>
        </row>
        <row r="302">
          <cell r="AT302">
            <v>948846.02001121803</v>
          </cell>
        </row>
        <row r="328">
          <cell r="AT328">
            <v>347944.63037071412</v>
          </cell>
        </row>
        <row r="331">
          <cell r="AT331">
            <v>306941.00533000007</v>
          </cell>
        </row>
        <row r="346">
          <cell r="AT346">
            <v>619165.96460550698</v>
          </cell>
        </row>
        <row r="348">
          <cell r="AT348">
            <v>789624.28235351329</v>
          </cell>
          <cell r="EF348">
            <v>678162.46058630291</v>
          </cell>
        </row>
        <row r="349">
          <cell r="AT349">
            <v>597684.05475282762</v>
          </cell>
        </row>
        <row r="350">
          <cell r="AT350">
            <v>835589.28321109852</v>
          </cell>
        </row>
        <row r="351">
          <cell r="EF351">
            <v>1107574.3405561522</v>
          </cell>
        </row>
        <row r="353">
          <cell r="AT353">
            <v>2222897.6203174391</v>
          </cell>
          <cell r="CM353">
            <v>437160.81917498424</v>
          </cell>
        </row>
        <row r="581">
          <cell r="AS581">
            <v>194.4237249353387</v>
          </cell>
          <cell r="AU581">
            <v>395.48985546395261</v>
          </cell>
        </row>
        <row r="643">
          <cell r="AT643">
            <v>19811.08425078007</v>
          </cell>
          <cell r="EF643">
            <v>13870.907210504985</v>
          </cell>
        </row>
        <row r="644">
          <cell r="AT644">
            <v>24473.165466691342</v>
          </cell>
        </row>
        <row r="645">
          <cell r="AT645">
            <v>27376.560728392091</v>
          </cell>
        </row>
        <row r="646">
          <cell r="EF646">
            <v>32075.577187452142</v>
          </cell>
        </row>
        <row r="647">
          <cell r="CM647">
            <v>25714.326047906383</v>
          </cell>
        </row>
        <row r="1656">
          <cell r="EF1656">
            <v>12.593626177117585</v>
          </cell>
        </row>
        <row r="1657">
          <cell r="AT1657">
            <v>1942.474751311094</v>
          </cell>
          <cell r="EF1657">
            <v>954.19344745316221</v>
          </cell>
        </row>
        <row r="1658">
          <cell r="AT1658">
            <v>2973.6248005022157</v>
          </cell>
        </row>
        <row r="1659">
          <cell r="AT1659">
            <v>3272.5911772464879</v>
          </cell>
        </row>
        <row r="1660">
          <cell r="EF1660">
            <v>2476.9317670694654</v>
          </cell>
        </row>
        <row r="1661">
          <cell r="CM1661">
            <v>4757.5655145371693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H10">
            <v>878.90805121651272</v>
          </cell>
        </row>
      </sheetData>
      <sheetData sheetId="13"/>
      <sheetData sheetId="14"/>
      <sheetData sheetId="15"/>
      <sheetData sheetId="16">
        <row r="3">
          <cell r="G3">
            <v>9055.8319599658989</v>
          </cell>
        </row>
        <row r="20">
          <cell r="B20">
            <v>155.13983093810825</v>
          </cell>
        </row>
      </sheetData>
      <sheetData sheetId="17"/>
      <sheetData sheetId="18"/>
      <sheetData sheetId="19"/>
      <sheetData sheetId="20">
        <row r="1">
          <cell r="B1">
            <v>34.286299999999997</v>
          </cell>
        </row>
        <row r="127">
          <cell r="B127">
            <v>4449.6167712987199</v>
          </cell>
        </row>
        <row r="128">
          <cell r="B128">
            <v>3548.1167686093604</v>
          </cell>
        </row>
        <row r="129">
          <cell r="B129">
            <v>2674.2892281603599</v>
          </cell>
        </row>
        <row r="130">
          <cell r="B130">
            <v>6161.7052382859874</v>
          </cell>
        </row>
        <row r="131">
          <cell r="B131">
            <v>27106.860240515573</v>
          </cell>
        </row>
        <row r="132">
          <cell r="B132">
            <v>23366.785645641296</v>
          </cell>
        </row>
        <row r="133">
          <cell r="B133">
            <v>4353.4363284687888</v>
          </cell>
        </row>
        <row r="145">
          <cell r="B145">
            <v>71660.810000000012</v>
          </cell>
        </row>
        <row r="146">
          <cell r="B146">
            <v>36992.899508883493</v>
          </cell>
        </row>
        <row r="147">
          <cell r="B147">
            <v>19199.433259404996</v>
          </cell>
        </row>
        <row r="148">
          <cell r="B148">
            <v>28501.462603110802</v>
          </cell>
        </row>
        <row r="153">
          <cell r="B153">
            <v>8188.6900193756355</v>
          </cell>
        </row>
        <row r="154">
          <cell r="B154">
            <v>2229.1741854040183</v>
          </cell>
        </row>
        <row r="155">
          <cell r="B155">
            <v>2026.209022038626</v>
          </cell>
        </row>
        <row r="156">
          <cell r="B156">
            <v>3920.7156820285854</v>
          </cell>
        </row>
      </sheetData>
      <sheetData sheetId="21"/>
      <sheetData sheetId="22"/>
      <sheetData sheetId="23">
        <row r="20">
          <cell r="B20">
            <v>83.761344134058788</v>
          </cell>
        </row>
      </sheetData>
      <sheetData sheetId="24">
        <row r="14">
          <cell r="B14">
            <v>-49734.481184214354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Asia Analysis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K2">
            <v>33.756192817679548</v>
          </cell>
          <cell r="AT2">
            <v>34.7029</v>
          </cell>
          <cell r="AV2">
            <v>34.255000000000003</v>
          </cell>
        </row>
        <row r="131">
          <cell r="AU131">
            <v>1071923.7651140569</v>
          </cell>
        </row>
        <row r="159">
          <cell r="AU159">
            <v>396250.56187572097</v>
          </cell>
        </row>
        <row r="162">
          <cell r="AU162">
            <v>346071.23287671234</v>
          </cell>
        </row>
        <row r="178">
          <cell r="AU178">
            <v>786998.24657534237</v>
          </cell>
        </row>
        <row r="311">
          <cell r="AU311">
            <v>989102.82001138164</v>
          </cell>
        </row>
        <row r="339">
          <cell r="AU339">
            <v>326392.97999985737</v>
          </cell>
        </row>
        <row r="342">
          <cell r="AU342">
            <v>305069.38529000001</v>
          </cell>
        </row>
        <row r="358">
          <cell r="AU358">
            <v>766063.34470924188</v>
          </cell>
        </row>
        <row r="360">
          <cell r="AU360">
            <v>758355.62925667875</v>
          </cell>
          <cell r="EI360">
            <v>652475.52698414749</v>
          </cell>
        </row>
        <row r="361">
          <cell r="AU361">
            <v>704118.51443673344</v>
          </cell>
        </row>
        <row r="362">
          <cell r="AU362">
            <v>924154.38631706894</v>
          </cell>
        </row>
        <row r="363">
          <cell r="EI363">
            <v>1271028.2479654127</v>
          </cell>
        </row>
        <row r="365">
          <cell r="AU365">
            <v>2386628.5300104809</v>
          </cell>
          <cell r="CO365">
            <v>463124.75506092096</v>
          </cell>
        </row>
        <row r="602">
          <cell r="AS602">
            <v>194.4237249353387</v>
          </cell>
          <cell r="AT602">
            <v>201.06613052861388</v>
          </cell>
          <cell r="AV602">
            <v>593.04878413072538</v>
          </cell>
        </row>
        <row r="665">
          <cell r="AU665">
            <v>20416.055424021775</v>
          </cell>
          <cell r="EI665">
            <v>14019.227854517823</v>
          </cell>
        </row>
        <row r="666">
          <cell r="AU666">
            <v>25210.564013751053</v>
          </cell>
        </row>
        <row r="667">
          <cell r="AU667">
            <v>26977.927188903632</v>
          </cell>
        </row>
        <row r="668">
          <cell r="EI668">
            <v>32211.468609678723</v>
          </cell>
        </row>
        <row r="669">
          <cell r="CO669">
            <v>26373.85016247991</v>
          </cell>
        </row>
        <row r="1708">
          <cell r="EI1708">
            <v>83.045545996746114</v>
          </cell>
        </row>
        <row r="1709">
          <cell r="AU1709">
            <v>1800.8328830602447</v>
          </cell>
          <cell r="EI1709">
            <v>818.54739856599895</v>
          </cell>
        </row>
        <row r="1710">
          <cell r="AU1710">
            <v>3518.8574317654211</v>
          </cell>
        </row>
        <row r="1711">
          <cell r="AU1711">
            <v>4452.2341422812124</v>
          </cell>
        </row>
        <row r="1712">
          <cell r="EI1712">
            <v>3890.5140544741062</v>
          </cell>
        </row>
        <row r="1713">
          <cell r="CO1713">
            <v>5062.8630040667722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Q22">
            <v>2864.245278031874</v>
          </cell>
        </row>
      </sheetData>
      <sheetData sheetId="14"/>
      <sheetData sheetId="15"/>
      <sheetData sheetId="16"/>
      <sheetData sheetId="17">
        <row r="3">
          <cell r="G3">
            <v>9062.8853700065429</v>
          </cell>
        </row>
        <row r="20">
          <cell r="B20">
            <v>157.98199196106111</v>
          </cell>
        </row>
      </sheetData>
      <sheetData sheetId="18"/>
      <sheetData sheetId="19"/>
      <sheetData sheetId="20"/>
      <sheetData sheetId="21"/>
      <sheetData sheetId="22">
        <row r="1">
          <cell r="B1">
            <v>33.373800000000003</v>
          </cell>
        </row>
        <row r="127">
          <cell r="B127">
            <v>4342.1551875212208</v>
          </cell>
        </row>
        <row r="128">
          <cell r="B128">
            <v>4102.5117563981403</v>
          </cell>
        </row>
        <row r="129">
          <cell r="B129">
            <v>3130.0886481621701</v>
          </cell>
        </row>
        <row r="130">
          <cell r="B130">
            <v>6047.0247501353024</v>
          </cell>
        </row>
        <row r="131">
          <cell r="B131">
            <v>26222.990908643842</v>
          </cell>
        </row>
        <row r="132">
          <cell r="B132">
            <v>24119.534336437755</v>
          </cell>
        </row>
        <row r="133">
          <cell r="B133">
            <v>4640.240666757365</v>
          </cell>
        </row>
        <row r="145">
          <cell r="B145">
            <v>72604.546000000002</v>
          </cell>
        </row>
        <row r="146">
          <cell r="B146">
            <v>37025.834772235408</v>
          </cell>
        </row>
        <row r="147">
          <cell r="B147">
            <v>20277.833496546002</v>
          </cell>
        </row>
        <row r="148">
          <cell r="B148">
            <v>29252.449319306194</v>
          </cell>
        </row>
        <row r="153">
          <cell r="B153">
            <v>9771.9235752647492</v>
          </cell>
        </row>
        <row r="154">
          <cell r="B154">
            <v>2827.6574096282002</v>
          </cell>
        </row>
        <row r="155">
          <cell r="B155">
            <v>1683.2164625868268</v>
          </cell>
        </row>
        <row r="156">
          <cell r="B156">
            <v>5178.0050388951022</v>
          </cell>
        </row>
      </sheetData>
      <sheetData sheetId="23"/>
      <sheetData sheetId="24"/>
      <sheetData sheetId="25">
        <row r="1">
          <cell r="K1">
            <v>35.402340163934419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>
        <row r="12">
          <cell r="B12" t="str">
            <v>Consumption in CSD Bottles</v>
          </cell>
        </row>
      </sheetData>
      <sheetData sheetId="3"/>
      <sheetData sheetId="4"/>
      <sheetData sheetId="5"/>
      <sheetData sheetId="6">
        <row r="2">
          <cell r="AN2">
            <v>35.646999999999998</v>
          </cell>
          <cell r="AX2">
            <v>31.542200000000001</v>
          </cell>
        </row>
        <row r="140">
          <cell r="AX140">
            <v>1086710.2609462815</v>
          </cell>
        </row>
        <row r="169">
          <cell r="AX169">
            <v>379959.37136125506</v>
          </cell>
        </row>
        <row r="172">
          <cell r="AX172">
            <v>338580</v>
          </cell>
        </row>
        <row r="190">
          <cell r="AX190">
            <v>854342.09044848941</v>
          </cell>
        </row>
        <row r="332">
          <cell r="AX332">
            <v>946516.98273525503</v>
          </cell>
        </row>
        <row r="361">
          <cell r="AX361">
            <v>362550.86685135536</v>
          </cell>
        </row>
        <row r="364">
          <cell r="AX364">
            <v>298866.28462000005</v>
          </cell>
        </row>
        <row r="382">
          <cell r="AX382">
            <v>717189.43614567805</v>
          </cell>
        </row>
        <row r="384">
          <cell r="AX384">
            <v>794794.04761291668</v>
          </cell>
          <cell r="EN384">
            <v>682318.81845558132</v>
          </cell>
        </row>
        <row r="385">
          <cell r="AX385">
            <v>696892.73900908325</v>
          </cell>
        </row>
        <row r="386">
          <cell r="AX386">
            <v>833436.78373028862</v>
          </cell>
        </row>
        <row r="387">
          <cell r="EN387">
            <v>1160714.9458270317</v>
          </cell>
        </row>
        <row r="389">
          <cell r="AX389">
            <v>2325123.5703522889</v>
          </cell>
          <cell r="CS389">
            <v>482089.80606967548</v>
          </cell>
        </row>
        <row r="641">
          <cell r="AX641">
            <v>231.31074439417668</v>
          </cell>
        </row>
        <row r="706">
          <cell r="AX706">
            <v>21743.88376653985</v>
          </cell>
          <cell r="EN706">
            <v>15412.80565953077</v>
          </cell>
        </row>
        <row r="707">
          <cell r="AX707">
            <v>26691.048590266051</v>
          </cell>
        </row>
        <row r="708">
          <cell r="AX708">
            <v>27708.419459426135</v>
          </cell>
        </row>
        <row r="709">
          <cell r="EN709">
            <v>32611.935302358757</v>
          </cell>
        </row>
        <row r="710">
          <cell r="CS710">
            <v>28118.610854342507</v>
          </cell>
        </row>
        <row r="1809">
          <cell r="EN1809">
            <v>133.82920410610404</v>
          </cell>
        </row>
        <row r="1810">
          <cell r="AX1810">
            <v>2216.4342958314187</v>
          </cell>
          <cell r="EN1810">
            <v>1276.2062694643605</v>
          </cell>
        </row>
        <row r="1811">
          <cell r="AX1811">
            <v>3008.122687166167</v>
          </cell>
        </row>
        <row r="1812">
          <cell r="AX1812">
            <v>5065.2436535069983</v>
          </cell>
        </row>
        <row r="1813">
          <cell r="EN1813">
            <v>4852.1186802979773</v>
          </cell>
        </row>
        <row r="1814">
          <cell r="CS1814">
            <v>4161.4756867422457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0">
          <cell r="AT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CV22">
            <v>5528.6980188760181</v>
          </cell>
        </row>
      </sheetData>
      <sheetData sheetId="21">
        <row r="3">
          <cell r="B3">
            <v>2325.1235703522884</v>
          </cell>
        </row>
        <row r="20">
          <cell r="B20">
            <v>84.506453846553143</v>
          </cell>
        </row>
      </sheetData>
      <sheetData sheetId="22">
        <row r="44">
          <cell r="EP44">
            <v>2653.4943345375668</v>
          </cell>
        </row>
      </sheetData>
      <sheetData sheetId="23"/>
      <sheetData sheetId="24"/>
      <sheetData sheetId="25">
        <row r="1">
          <cell r="B1">
            <v>31.542200000000001</v>
          </cell>
        </row>
        <row r="127">
          <cell r="B127">
            <v>5012.04606559081</v>
          </cell>
        </row>
        <row r="128">
          <cell r="B128">
            <v>4555.9431940581399</v>
          </cell>
        </row>
        <row r="129">
          <cell r="B129">
            <v>2622.6313574850001</v>
          </cell>
        </row>
        <row r="130">
          <cell r="B130">
            <v>7205.5277503321686</v>
          </cell>
        </row>
        <row r="131">
          <cell r="B131">
            <v>27287.081963627261</v>
          </cell>
        </row>
        <row r="132">
          <cell r="B132">
            <v>25021.765036027457</v>
          </cell>
        </row>
        <row r="133">
          <cell r="B133">
            <v>4438.3562131644767</v>
          </cell>
        </row>
        <row r="145">
          <cell r="B145">
            <v>76143.351999999999</v>
          </cell>
        </row>
        <row r="146">
          <cell r="B146">
            <v>38734.073238594101</v>
          </cell>
        </row>
        <row r="147">
          <cell r="B147">
            <v>22929.010882537998</v>
          </cell>
        </row>
        <row r="148">
          <cell r="B148">
            <v>30191.0104440217</v>
          </cell>
        </row>
        <row r="153">
          <cell r="B153">
            <v>10289.799532620993</v>
          </cell>
        </row>
        <row r="154">
          <cell r="B154">
            <v>3662.4844473320268</v>
          </cell>
        </row>
        <row r="155">
          <cell r="B155">
            <v>1737.3032496053047</v>
          </cell>
        </row>
        <row r="156">
          <cell r="B156">
            <v>4756.1837354611516</v>
          </cell>
        </row>
      </sheetData>
      <sheetData sheetId="26">
        <row r="1">
          <cell r="B1">
            <v>31.542200000000001</v>
          </cell>
        </row>
      </sheetData>
      <sheetData sheetId="27"/>
      <sheetData sheetId="28">
        <row r="67">
          <cell r="EP67">
            <v>708.18612382291485</v>
          </cell>
        </row>
      </sheetData>
      <sheetData sheetId="29">
        <row r="76">
          <cell r="EP76">
            <v>491.25524778433805</v>
          </cell>
        </row>
      </sheetData>
      <sheetData sheetId="30"/>
      <sheetData sheetId="31"/>
      <sheetData sheetId="32">
        <row r="119">
          <cell r="EP119">
            <v>885.41811312867299</v>
          </cell>
        </row>
      </sheetData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Conso THB"/>
      <sheetName val="EBITDA table (VJ)"/>
      <sheetName val="Conso_table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S2">
            <v>35.106000000000002</v>
          </cell>
          <cell r="AX2">
            <v>31.542200000000001</v>
          </cell>
          <cell r="AZ2">
            <v>31.741199999999999</v>
          </cell>
        </row>
        <row r="147">
          <cell r="AY147">
            <v>1156045.093373843</v>
          </cell>
        </row>
        <row r="177">
          <cell r="AY177">
            <v>389571.3339349798</v>
          </cell>
        </row>
        <row r="180">
          <cell r="AY180">
            <v>342342</v>
          </cell>
        </row>
        <row r="200">
          <cell r="AY200">
            <v>883012.86253414233</v>
          </cell>
        </row>
        <row r="349">
          <cell r="AY349">
            <v>1066374.9708161002</v>
          </cell>
        </row>
        <row r="379">
          <cell r="AY379">
            <v>376618.33049290505</v>
          </cell>
        </row>
        <row r="382">
          <cell r="AY382">
            <v>328029.13</v>
          </cell>
        </row>
        <row r="402">
          <cell r="AY402">
            <v>775226.90914432297</v>
          </cell>
        </row>
        <row r="404">
          <cell r="AY404">
            <v>845770.3655487533</v>
          </cell>
          <cell r="EU404">
            <v>723000.19319810974</v>
          </cell>
        </row>
        <row r="405">
          <cell r="AY405">
            <v>763431.20093515678</v>
          </cell>
        </row>
        <row r="406">
          <cell r="AY406">
            <v>937047.77396941814</v>
          </cell>
        </row>
        <row r="407">
          <cell r="EU407">
            <v>1311587.4028379479</v>
          </cell>
        </row>
        <row r="409">
          <cell r="AY409">
            <v>2546249.3404533281</v>
          </cell>
          <cell r="CW409">
            <v>511661.7444172707</v>
          </cell>
        </row>
        <row r="672">
          <cell r="AX672">
            <v>231.31074439417668</v>
          </cell>
          <cell r="AZ672">
            <v>491.46051273864884</v>
          </cell>
        </row>
        <row r="739">
          <cell r="AY739">
            <v>23559.453776750615</v>
          </cell>
          <cell r="EJ739">
            <v>13150.328003198052</v>
          </cell>
          <cell r="EK739">
            <v>14575.505638082264</v>
          </cell>
          <cell r="EL739">
            <v>13802.162152568297</v>
          </cell>
          <cell r="EM739">
            <v>13109.843105859547</v>
          </cell>
          <cell r="EN739">
            <v>54637.838899708157</v>
          </cell>
          <cell r="EU739">
            <v>16624.269489776278</v>
          </cell>
        </row>
        <row r="740">
          <cell r="AY740">
            <v>28191.856802935552</v>
          </cell>
          <cell r="EJ740">
            <v>9935.0752594057431</v>
          </cell>
          <cell r="EK740">
            <v>13206.692788534703</v>
          </cell>
          <cell r="EL740">
            <v>11988.31175733636</v>
          </cell>
          <cell r="EM740">
            <v>11953.816092812331</v>
          </cell>
          <cell r="EN740">
            <v>47083.89589808914</v>
          </cell>
        </row>
        <row r="741">
          <cell r="AY741">
            <v>31839.629041003325</v>
          </cell>
          <cell r="EJ741">
            <v>13684.434154309141</v>
          </cell>
          <cell r="EK741">
            <v>14882.005042872617</v>
          </cell>
          <cell r="EL741">
            <v>16370.255626576834</v>
          </cell>
          <cell r="EM741">
            <v>17235.710303967484</v>
          </cell>
          <cell r="EN741">
            <v>62172.405127726081</v>
          </cell>
        </row>
        <row r="742">
          <cell r="EU742">
            <v>36716.225610662543</v>
          </cell>
        </row>
        <row r="743">
          <cell r="CL743">
            <v>20394.394413666054</v>
          </cell>
          <cell r="CM743">
            <v>24065.826873443821</v>
          </cell>
          <cell r="CN743">
            <v>23275.104971324723</v>
          </cell>
          <cell r="CO743">
            <v>22990.072201954365</v>
          </cell>
          <cell r="CP743">
            <v>90725.398460388955</v>
          </cell>
          <cell r="CW743">
            <v>30250.444520250669</v>
          </cell>
        </row>
        <row r="1892">
          <cell r="EU1892">
            <v>90.947360802567346</v>
          </cell>
        </row>
        <row r="1893">
          <cell r="AY1893">
            <v>3640.2061435295877</v>
          </cell>
          <cell r="EU1893">
            <v>2441.7129050607064</v>
          </cell>
        </row>
        <row r="1894">
          <cell r="AY1894">
            <v>3499.5950073514459</v>
          </cell>
        </row>
        <row r="1895">
          <cell r="AY1895">
            <v>5254.5667012914437</v>
          </cell>
        </row>
        <row r="1896">
          <cell r="EU1896">
            <v>5608.9624227770983</v>
          </cell>
        </row>
        <row r="1897">
          <cell r="CW1897">
            <v>4343.6925243346723</v>
          </cell>
        </row>
      </sheetData>
      <sheetData sheetId="7"/>
      <sheetData sheetId="8"/>
      <sheetData sheetId="9">
        <row r="20">
          <cell r="AU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DN22">
            <v>7462.8072468782511</v>
          </cell>
        </row>
      </sheetData>
      <sheetData sheetId="21">
        <row r="1">
          <cell r="B1">
            <v>31.9468</v>
          </cell>
        </row>
        <row r="127">
          <cell r="B127">
            <v>5187.6964468430906</v>
          </cell>
        </row>
        <row r="128">
          <cell r="B128">
            <v>4146.8578885062907</v>
          </cell>
        </row>
        <row r="129">
          <cell r="B129">
            <v>4034.7337464786206</v>
          </cell>
        </row>
        <row r="130">
          <cell r="B130">
            <v>8129.4239127203873</v>
          </cell>
        </row>
        <row r="131">
          <cell r="B131">
            <v>29962.716142429879</v>
          </cell>
        </row>
        <row r="132">
          <cell r="B132">
            <v>26162.853668308118</v>
          </cell>
        </row>
        <row r="133">
          <cell r="B133">
            <v>5966.6580628172969</v>
          </cell>
        </row>
        <row r="145">
          <cell r="B145">
            <v>83590.938999999998</v>
          </cell>
        </row>
        <row r="146">
          <cell r="B146">
            <v>45834.414716084306</v>
          </cell>
        </row>
        <row r="147">
          <cell r="B147">
            <v>22788.775116561603</v>
          </cell>
        </row>
        <row r="148">
          <cell r="B148">
            <v>33526.965518936602</v>
          </cell>
        </row>
        <row r="154">
          <cell r="B154">
            <v>5731.7155115528985</v>
          </cell>
        </row>
        <row r="155">
          <cell r="B155">
            <v>1837.3059889243405</v>
          </cell>
        </row>
        <row r="156">
          <cell r="B156">
            <v>4734.3989908926605</v>
          </cell>
        </row>
      </sheetData>
      <sheetData sheetId="22">
        <row r="3">
          <cell r="B3">
            <v>2546.2493404533284</v>
          </cell>
        </row>
        <row r="20">
          <cell r="B20">
            <v>573.8034886448861</v>
          </cell>
        </row>
      </sheetData>
      <sheetData sheetId="23">
        <row r="85">
          <cell r="B85">
            <v>22.774383</v>
          </cell>
        </row>
      </sheetData>
      <sheetData sheetId="24"/>
      <sheetData sheetId="25"/>
      <sheetData sheetId="26">
        <row r="1">
          <cell r="B1">
            <v>31.9468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93"/>
  <sheetViews>
    <sheetView tabSelected="1" view="pageBreakPreview" zoomScale="80" zoomScaleNormal="90" zoomScaleSheetLayoutView="80" workbookViewId="0">
      <pane xSplit="1" ySplit="2" topLeftCell="D3" activePane="bottomRight" state="frozen"/>
      <selection activeCell="K11" sqref="K11"/>
      <selection pane="topRight" activeCell="K11" sqref="K11"/>
      <selection pane="bottomLeft" activeCell="K11" sqref="K11"/>
      <selection pane="bottomRight" activeCell="AG10" sqref="AG10"/>
    </sheetView>
  </sheetViews>
  <sheetFormatPr defaultColWidth="9.1796875" defaultRowHeight="14" outlineLevelRow="1" outlineLevelCol="1"/>
  <cols>
    <col min="1" max="1" width="45.54296875" style="19" customWidth="1"/>
    <col min="2" max="3" width="8.81640625" style="11" hidden="1" customWidth="1" outlineLevel="1"/>
    <col min="4" max="4" width="8.1796875" style="11" customWidth="1" collapsed="1"/>
    <col min="5" max="10" width="8.1796875" style="11" customWidth="1"/>
    <col min="11" max="11" width="9.453125" style="95" customWidth="1"/>
    <col min="12" max="12" width="8.1796875" style="11" hidden="1" customWidth="1" outlineLevel="1"/>
    <col min="13" max="17" width="7.453125" style="11" hidden="1" customWidth="1" outlineLevel="1"/>
    <col min="18" max="18" width="8.1796875" style="11" hidden="1" customWidth="1" outlineLevel="1"/>
    <col min="19" max="24" width="7.453125" style="11" hidden="1" customWidth="1" outlineLevel="1"/>
    <col min="25" max="29" width="8.1796875" style="98" hidden="1" customWidth="1" outlineLevel="1"/>
    <col min="30" max="30" width="8.1796875" style="99" customWidth="1" collapsed="1"/>
    <col min="31" max="31" width="8.1796875" style="99" customWidth="1"/>
    <col min="32" max="32" width="8.1796875" style="95" customWidth="1"/>
    <col min="33" max="34" width="8.1796875" style="95" bestFit="1" customWidth="1"/>
    <col min="35" max="36" width="10.54296875" style="11" bestFit="1" customWidth="1"/>
    <col min="37" max="16384" width="9.1796875" style="11"/>
  </cols>
  <sheetData>
    <row r="1" spans="1:74" s="4" customFormat="1" ht="15" customHeight="1">
      <c r="A1" s="1" t="str">
        <f>'[1]Historical Financials in THB'!A1</f>
        <v>8th Nov 2018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"/>
    </row>
    <row r="2" spans="1:74" ht="30">
      <c r="A2" s="5" t="s">
        <v>0</v>
      </c>
      <c r="B2" s="6">
        <v>2010</v>
      </c>
      <c r="C2" s="6">
        <v>2011</v>
      </c>
      <c r="D2" s="7">
        <v>2012</v>
      </c>
      <c r="E2" s="7">
        <v>2013</v>
      </c>
      <c r="F2" s="7">
        <v>2014</v>
      </c>
      <c r="G2" s="7">
        <v>2015</v>
      </c>
      <c r="H2" s="8">
        <v>2016</v>
      </c>
      <c r="I2" s="8">
        <v>2017</v>
      </c>
      <c r="J2" s="8" t="s">
        <v>1</v>
      </c>
      <c r="K2" s="7" t="s">
        <v>2</v>
      </c>
      <c r="L2" s="9" t="s">
        <v>3</v>
      </c>
      <c r="M2" s="10" t="s">
        <v>4</v>
      </c>
      <c r="N2" s="10" t="s">
        <v>5</v>
      </c>
      <c r="O2" s="10" t="s">
        <v>6</v>
      </c>
      <c r="P2" s="10" t="s">
        <v>7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17</v>
      </c>
      <c r="AA2" s="10" t="s">
        <v>18</v>
      </c>
      <c r="AB2" s="10" t="s">
        <v>19</v>
      </c>
      <c r="AC2" s="10" t="s">
        <v>20</v>
      </c>
      <c r="AD2" s="10" t="s">
        <v>21</v>
      </c>
      <c r="AE2" s="10" t="s">
        <v>22</v>
      </c>
      <c r="AF2" s="10" t="s">
        <v>23</v>
      </c>
      <c r="AG2" s="10" t="s">
        <v>24</v>
      </c>
      <c r="AH2" s="10" t="s">
        <v>25</v>
      </c>
      <c r="AK2" s="100"/>
    </row>
    <row r="3" spans="1:74" s="19" customFormat="1" ht="25">
      <c r="A3" s="12" t="s">
        <v>26</v>
      </c>
      <c r="B3" s="13"/>
      <c r="C3" s="13"/>
      <c r="D3" s="13"/>
      <c r="E3" s="13"/>
      <c r="F3" s="13"/>
      <c r="G3" s="13"/>
      <c r="H3" s="13"/>
      <c r="I3" s="14"/>
      <c r="J3" s="15"/>
      <c r="K3" s="1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</row>
    <row r="4" spans="1:74" s="19" customFormat="1" outlineLevel="1">
      <c r="A4" s="20" t="s">
        <v>27</v>
      </c>
      <c r="B4" s="21">
        <f>B16/B10</f>
        <v>0.97688991602898356</v>
      </c>
      <c r="C4" s="21">
        <f t="shared" ref="C4:AH8" si="0">C16/C10</f>
        <v>0.85537004383919624</v>
      </c>
      <c r="D4" s="21">
        <f t="shared" si="0"/>
        <v>0.81840215408411332</v>
      </c>
      <c r="E4" s="21">
        <f t="shared" si="0"/>
        <v>0.8511529572786467</v>
      </c>
      <c r="F4" s="21">
        <f t="shared" si="0"/>
        <v>0.85450672818790929</v>
      </c>
      <c r="G4" s="21">
        <f t="shared" si="0"/>
        <v>0.85622251032436414</v>
      </c>
      <c r="H4" s="21">
        <f t="shared" si="0"/>
        <v>0.85755152538396595</v>
      </c>
      <c r="I4" s="21">
        <f t="shared" si="0"/>
        <v>0.87693302164909626</v>
      </c>
      <c r="J4" s="22">
        <f t="shared" si="0"/>
        <v>0.87625940860647411</v>
      </c>
      <c r="K4" s="23">
        <f t="shared" si="0"/>
        <v>0.87974049121637687</v>
      </c>
      <c r="L4" s="21">
        <f t="shared" si="0"/>
        <v>0.85165797752564343</v>
      </c>
      <c r="M4" s="21">
        <f t="shared" si="0"/>
        <v>0.85419957112966705</v>
      </c>
      <c r="N4" s="21">
        <f t="shared" si="0"/>
        <v>0.85901024791613267</v>
      </c>
      <c r="O4" s="21">
        <f t="shared" si="0"/>
        <v>0.83998882524896479</v>
      </c>
      <c r="P4" s="21">
        <f t="shared" si="0"/>
        <v>0.88010352039662898</v>
      </c>
      <c r="Q4" s="21">
        <f t="shared" si="0"/>
        <v>0.85834614905484785</v>
      </c>
      <c r="R4" s="21">
        <f t="shared" si="0"/>
        <v>0.85999642910320007</v>
      </c>
      <c r="S4" s="21">
        <f t="shared" si="0"/>
        <v>0.8214758143037858</v>
      </c>
      <c r="T4" s="21">
        <f t="shared" si="0"/>
        <v>0.87451649833647704</v>
      </c>
      <c r="U4" s="21">
        <f t="shared" si="0"/>
        <v>0.89734731440210402</v>
      </c>
      <c r="V4" s="21">
        <f t="shared" si="0"/>
        <v>0.8349349865082345</v>
      </c>
      <c r="W4" s="21">
        <f t="shared" si="0"/>
        <v>0.82327834112375087</v>
      </c>
      <c r="X4" s="21">
        <f t="shared" si="0"/>
        <v>0.80049821709490343</v>
      </c>
      <c r="Y4" s="21">
        <f t="shared" si="0"/>
        <v>0.87209041029210244</v>
      </c>
      <c r="Z4" s="21">
        <f t="shared" si="0"/>
        <v>0.89160525715633343</v>
      </c>
      <c r="AA4" s="21">
        <f t="shared" si="0"/>
        <v>0.8561257712450101</v>
      </c>
      <c r="AB4" s="21">
        <f t="shared" si="0"/>
        <v>0.86550104260032779</v>
      </c>
      <c r="AC4" s="21">
        <f t="shared" si="0"/>
        <v>0.86582324963267243</v>
      </c>
      <c r="AD4" s="21">
        <f t="shared" si="0"/>
        <v>0.91749513217489675</v>
      </c>
      <c r="AE4" s="21">
        <f t="shared" si="0"/>
        <v>0.85901691241361655</v>
      </c>
      <c r="AF4" s="21">
        <f t="shared" si="0"/>
        <v>0.87424079059129367</v>
      </c>
      <c r="AG4" s="21">
        <f t="shared" si="0"/>
        <v>0.91890137937792482</v>
      </c>
      <c r="AH4" s="24">
        <f t="shared" si="0"/>
        <v>0.86758012291725795</v>
      </c>
    </row>
    <row r="5" spans="1:74" s="19" customFormat="1" outlineLevel="1">
      <c r="A5" s="26" t="s">
        <v>28</v>
      </c>
      <c r="B5" s="21">
        <f t="shared" ref="B5:Z8" si="1">B17/B11</f>
        <v>0.9320365008703001</v>
      </c>
      <c r="C5" s="21">
        <f t="shared" si="1"/>
        <v>0.80449262815213163</v>
      </c>
      <c r="D5" s="21">
        <f t="shared" si="1"/>
        <v>0.78348018499906558</v>
      </c>
      <c r="E5" s="21">
        <f t="shared" si="1"/>
        <v>0.81177495967179514</v>
      </c>
      <c r="F5" s="21">
        <f t="shared" si="1"/>
        <v>0.84851396894456077</v>
      </c>
      <c r="G5" s="21">
        <f t="shared" si="1"/>
        <v>0.83629858212173824</v>
      </c>
      <c r="H5" s="21">
        <f t="shared" si="1"/>
        <v>0.8404353834688294</v>
      </c>
      <c r="I5" s="21">
        <f t="shared" si="0"/>
        <v>0.879620215682823</v>
      </c>
      <c r="J5" s="22">
        <f t="shared" si="0"/>
        <v>0.87166346141563023</v>
      </c>
      <c r="K5" s="23">
        <f t="shared" si="0"/>
        <v>0.88449149448853936</v>
      </c>
      <c r="L5" s="21">
        <f t="shared" si="1"/>
        <v>0.80317328528486598</v>
      </c>
      <c r="M5" s="21">
        <f t="shared" si="1"/>
        <v>0.8544093909529199</v>
      </c>
      <c r="N5" s="21">
        <f t="shared" si="1"/>
        <v>0.81346216310631847</v>
      </c>
      <c r="O5" s="21">
        <f t="shared" si="1"/>
        <v>0.77536282056407102</v>
      </c>
      <c r="P5" s="21">
        <f t="shared" si="1"/>
        <v>0.86719722316101522</v>
      </c>
      <c r="Q5" s="21">
        <f t="shared" si="1"/>
        <v>0.84871606970575342</v>
      </c>
      <c r="R5" s="21">
        <f t="shared" si="1"/>
        <v>0.84490474547033767</v>
      </c>
      <c r="S5" s="21">
        <f t="shared" si="1"/>
        <v>0.83448346364578796</v>
      </c>
      <c r="T5" s="21">
        <f t="shared" si="1"/>
        <v>0.82790552122722694</v>
      </c>
      <c r="U5" s="21">
        <f t="shared" si="1"/>
        <v>0.86264805932736999</v>
      </c>
      <c r="V5" s="21">
        <f t="shared" si="1"/>
        <v>0.83597701100123234</v>
      </c>
      <c r="W5" s="21">
        <f t="shared" si="1"/>
        <v>0.81861491551922372</v>
      </c>
      <c r="X5" s="21">
        <f t="shared" si="1"/>
        <v>0.82289495076274288</v>
      </c>
      <c r="Y5" s="21">
        <f t="shared" si="1"/>
        <v>0.85396774776625872</v>
      </c>
      <c r="Z5" s="21">
        <f t="shared" si="1"/>
        <v>0.85830810445717942</v>
      </c>
      <c r="AA5" s="21">
        <f t="shared" si="0"/>
        <v>0.8252639986557162</v>
      </c>
      <c r="AB5" s="21">
        <f t="shared" si="0"/>
        <v>0.84515686140813084</v>
      </c>
      <c r="AC5" s="21">
        <f t="shared" si="0"/>
        <v>0.89490776356649804</v>
      </c>
      <c r="AD5" s="21">
        <f t="shared" si="0"/>
        <v>0.92273616109830081</v>
      </c>
      <c r="AE5" s="21">
        <f t="shared" si="0"/>
        <v>0.85483542689565484</v>
      </c>
      <c r="AF5" s="21">
        <f t="shared" si="0"/>
        <v>0.87099295621912187</v>
      </c>
      <c r="AG5" s="21">
        <f t="shared" si="0"/>
        <v>0.92243371554301024</v>
      </c>
      <c r="AH5" s="24">
        <f t="shared" si="0"/>
        <v>0.88647228374259357</v>
      </c>
    </row>
    <row r="6" spans="1:74" s="19" customFormat="1" outlineLevel="1">
      <c r="A6" s="26" t="s">
        <v>29</v>
      </c>
      <c r="B6" s="21">
        <f t="shared" si="1"/>
        <v>1.0563505564937143</v>
      </c>
      <c r="C6" s="21">
        <f t="shared" si="1"/>
        <v>0.90478562664805207</v>
      </c>
      <c r="D6" s="21">
        <f t="shared" si="1"/>
        <v>0.92207523647150935</v>
      </c>
      <c r="E6" s="21">
        <f t="shared" si="1"/>
        <v>0.96835575109547656</v>
      </c>
      <c r="F6" s="21">
        <f t="shared" si="1"/>
        <v>0.84903646183943504</v>
      </c>
      <c r="G6" s="21">
        <f t="shared" si="1"/>
        <v>0.89919572979839435</v>
      </c>
      <c r="H6" s="21">
        <f t="shared" si="1"/>
        <v>0.88076820092955077</v>
      </c>
      <c r="I6" s="21">
        <f t="shared" si="0"/>
        <v>0.8779371600214344</v>
      </c>
      <c r="J6" s="22">
        <f t="shared" si="0"/>
        <v>0.87398450457292198</v>
      </c>
      <c r="K6" s="23">
        <f t="shared" si="0"/>
        <v>0.93282284166058238</v>
      </c>
      <c r="L6" s="27">
        <f t="shared" si="1"/>
        <v>0.98446956305373867</v>
      </c>
      <c r="M6" s="21">
        <f t="shared" si="1"/>
        <v>1.0185154847064868</v>
      </c>
      <c r="N6" s="21">
        <f t="shared" si="1"/>
        <v>0.95694957795996172</v>
      </c>
      <c r="O6" s="21">
        <f t="shared" si="1"/>
        <v>0.92537198478041838</v>
      </c>
      <c r="P6" s="21">
        <f t="shared" si="1"/>
        <v>0.89345094450321694</v>
      </c>
      <c r="Q6" s="21">
        <f t="shared" si="1"/>
        <v>0.84953549534541895</v>
      </c>
      <c r="R6" s="21">
        <f t="shared" si="1"/>
        <v>0.8017437033197321</v>
      </c>
      <c r="S6" s="21">
        <f t="shared" si="1"/>
        <v>0.86127658730001966</v>
      </c>
      <c r="T6" s="21">
        <f t="shared" si="1"/>
        <v>0.89522403999611477</v>
      </c>
      <c r="U6" s="21">
        <f t="shared" si="1"/>
        <v>0.92732287601763475</v>
      </c>
      <c r="V6" s="21">
        <f t="shared" si="1"/>
        <v>0.87856342793512765</v>
      </c>
      <c r="W6" s="21">
        <f t="shared" si="1"/>
        <v>0.89551970229534283</v>
      </c>
      <c r="X6" s="21">
        <f t="shared" si="1"/>
        <v>0.88328938021857806</v>
      </c>
      <c r="Y6" s="21">
        <f t="shared" si="1"/>
        <v>0.87938258941501057</v>
      </c>
      <c r="Z6" s="21">
        <f t="shared" si="1"/>
        <v>0.88862020375750428</v>
      </c>
      <c r="AA6" s="21">
        <f t="shared" si="0"/>
        <v>0.87182037757780106</v>
      </c>
      <c r="AB6" s="21">
        <f t="shared" si="0"/>
        <v>0.90168222280107457</v>
      </c>
      <c r="AC6" s="21">
        <f t="shared" si="0"/>
        <v>0.90058398670300632</v>
      </c>
      <c r="AD6" s="21">
        <f t="shared" si="0"/>
        <v>0.82370351339016257</v>
      </c>
      <c r="AE6" s="21">
        <f t="shared" si="0"/>
        <v>0.88731139576955209</v>
      </c>
      <c r="AF6" s="21">
        <f t="shared" si="0"/>
        <v>0.95418324741529226</v>
      </c>
      <c r="AG6" s="21">
        <f t="shared" si="0"/>
        <v>0.9667506248182095</v>
      </c>
      <c r="AH6" s="24">
        <f t="shared" si="0"/>
        <v>0.92556077937237191</v>
      </c>
    </row>
    <row r="7" spans="1:74" s="19" customFormat="1" outlineLevel="1">
      <c r="A7" s="26" t="s">
        <v>30</v>
      </c>
      <c r="B7" s="21">
        <f t="shared" si="1"/>
        <v>0.96305214285714291</v>
      </c>
      <c r="C7" s="21">
        <f t="shared" si="1"/>
        <v>0.96218218518342968</v>
      </c>
      <c r="D7" s="21">
        <f t="shared" si="1"/>
        <v>0.7717604410825919</v>
      </c>
      <c r="E7" s="21">
        <f t="shared" si="1"/>
        <v>0.79821665587918</v>
      </c>
      <c r="F7" s="21">
        <f t="shared" si="1"/>
        <v>0.95938043149946073</v>
      </c>
      <c r="G7" s="21">
        <f t="shared" si="1"/>
        <v>0.90295079128048261</v>
      </c>
      <c r="H7" s="21">
        <f t="shared" si="1"/>
        <v>0.87559975000068191</v>
      </c>
      <c r="I7" s="21">
        <f t="shared" si="0"/>
        <v>0.87286879456743771</v>
      </c>
      <c r="J7" s="22">
        <f t="shared" si="0"/>
        <v>0.89643161745851563</v>
      </c>
      <c r="K7" s="23">
        <f t="shared" si="0"/>
        <v>0.8421862096981314</v>
      </c>
      <c r="L7" s="21">
        <f t="shared" si="1"/>
        <v>0.82932717660302957</v>
      </c>
      <c r="M7" s="21">
        <f t="shared" si="1"/>
        <v>0.64262820030096479</v>
      </c>
      <c r="N7" s="21">
        <f t="shared" si="1"/>
        <v>0.81937097140298742</v>
      </c>
      <c r="O7" s="21">
        <f t="shared" si="1"/>
        <v>0.90052541156606025</v>
      </c>
      <c r="P7" s="21">
        <f t="shared" si="1"/>
        <v>0.99039785988253581</v>
      </c>
      <c r="Q7" s="21">
        <f t="shared" si="1"/>
        <v>0.95149101023033045</v>
      </c>
      <c r="R7" s="21">
        <f t="shared" si="1"/>
        <v>1.0233089823413539</v>
      </c>
      <c r="S7" s="21">
        <f t="shared" si="1"/>
        <v>0.87291241088598126</v>
      </c>
      <c r="T7" s="21">
        <f t="shared" si="1"/>
        <v>1.0170544464027125</v>
      </c>
      <c r="U7" s="21">
        <f t="shared" si="1"/>
        <v>1.0143067221295057</v>
      </c>
      <c r="V7" s="21">
        <f t="shared" si="1"/>
        <v>0.84820888316195209</v>
      </c>
      <c r="W7" s="21">
        <f t="shared" si="1"/>
        <v>0.80863655653577748</v>
      </c>
      <c r="X7" s="21">
        <f t="shared" si="1"/>
        <v>0.62208387796975639</v>
      </c>
      <c r="Y7" s="21">
        <f t="shared" si="1"/>
        <v>0.88019962191708734</v>
      </c>
      <c r="Z7" s="21">
        <f t="shared" si="1"/>
        <v>0.94691231347261895</v>
      </c>
      <c r="AA7" s="21">
        <f t="shared" si="0"/>
        <v>0.92337223103371824</v>
      </c>
      <c r="AB7" s="21">
        <f t="shared" si="0"/>
        <v>0.89237951239255775</v>
      </c>
      <c r="AC7" s="21">
        <f t="shared" si="0"/>
        <v>0.79538930222337156</v>
      </c>
      <c r="AD7" s="21">
        <f t="shared" si="0"/>
        <v>0.97339904890868612</v>
      </c>
      <c r="AE7" s="21">
        <f t="shared" si="0"/>
        <v>0.83388094185552475</v>
      </c>
      <c r="AF7" s="21">
        <f t="shared" si="0"/>
        <v>0.83946400881312944</v>
      </c>
      <c r="AG7" s="21">
        <f t="shared" si="0"/>
        <v>0.87793388073590861</v>
      </c>
      <c r="AH7" s="24">
        <f t="shared" si="0"/>
        <v>0.82119625256247963</v>
      </c>
    </row>
    <row r="8" spans="1:74" s="19" customFormat="1" outlineLevel="1">
      <c r="A8" s="26" t="s">
        <v>31</v>
      </c>
      <c r="B8" s="21">
        <f t="shared" si="1"/>
        <v>1.0142814071653226</v>
      </c>
      <c r="C8" s="21">
        <f t="shared" si="1"/>
        <v>0.91636848187574738</v>
      </c>
      <c r="D8" s="21">
        <f t="shared" si="1"/>
        <v>0.86835447196039606</v>
      </c>
      <c r="E8" s="21">
        <f t="shared" si="1"/>
        <v>0.90861425578034682</v>
      </c>
      <c r="F8" s="21">
        <f t="shared" si="1"/>
        <v>0.80541306358381526</v>
      </c>
      <c r="G8" s="21">
        <f t="shared" si="1"/>
        <v>0.82613220703380341</v>
      </c>
      <c r="H8" s="21">
        <f t="shared" si="1"/>
        <v>0.85165221067006547</v>
      </c>
      <c r="I8" s="21">
        <f t="shared" si="0"/>
        <v>0.8769654367225056</v>
      </c>
      <c r="J8" s="22">
        <f t="shared" si="0"/>
        <v>0.84732540267297873</v>
      </c>
      <c r="K8" s="23">
        <f t="shared" si="0"/>
        <v>0.90150723851261649</v>
      </c>
      <c r="L8" s="21">
        <f t="shared" si="1"/>
        <v>0.90859844305931059</v>
      </c>
      <c r="M8" s="21">
        <f t="shared" si="1"/>
        <v>0.89031430503559372</v>
      </c>
      <c r="N8" s="21">
        <f t="shared" si="1"/>
        <v>0.94081275308166101</v>
      </c>
      <c r="O8" s="21">
        <f t="shared" si="1"/>
        <v>0.89453226652295315</v>
      </c>
      <c r="P8" s="21">
        <f t="shared" si="1"/>
        <v>0.8277732907835581</v>
      </c>
      <c r="Q8" s="21">
        <f t="shared" si="1"/>
        <v>0.83064298855046692</v>
      </c>
      <c r="R8" s="21">
        <f t="shared" si="1"/>
        <v>0.85215807088778583</v>
      </c>
      <c r="S8" s="21">
        <f t="shared" si="1"/>
        <v>0.71183823432395077</v>
      </c>
      <c r="T8" s="21">
        <f t="shared" si="1"/>
        <v>0.88927513255567325</v>
      </c>
      <c r="U8" s="21">
        <f t="shared" si="1"/>
        <v>0.87244283500168984</v>
      </c>
      <c r="V8" s="21">
        <f t="shared" si="1"/>
        <v>0.76957432338973675</v>
      </c>
      <c r="W8" s="21">
        <f t="shared" si="1"/>
        <v>0.77511258587302301</v>
      </c>
      <c r="X8" s="21">
        <f t="shared" si="1"/>
        <v>0.83372418588654207</v>
      </c>
      <c r="Y8" s="21">
        <f t="shared" si="1"/>
        <v>0.90670759142168822</v>
      </c>
      <c r="Z8" s="21">
        <f t="shared" si="1"/>
        <v>0.881572578176953</v>
      </c>
      <c r="AA8" s="21">
        <f t="shared" si="0"/>
        <v>0.78481317557751995</v>
      </c>
      <c r="AB8" s="21">
        <f t="shared" si="0"/>
        <v>0.82637076361576423</v>
      </c>
      <c r="AC8" s="21">
        <f t="shared" si="0"/>
        <v>0.89667662010236682</v>
      </c>
      <c r="AD8" s="21">
        <f t="shared" si="0"/>
        <v>0.88152194204099243</v>
      </c>
      <c r="AE8" s="21">
        <f t="shared" si="0"/>
        <v>0.90240678892618498</v>
      </c>
      <c r="AF8" s="21">
        <f t="shared" si="0"/>
        <v>0.88270507596432168</v>
      </c>
      <c r="AG8" s="21">
        <f t="shared" si="0"/>
        <v>0.95819131161236426</v>
      </c>
      <c r="AH8" s="24">
        <f t="shared" si="0"/>
        <v>0.86293325127707288</v>
      </c>
    </row>
    <row r="9" spans="1:74" s="25" customFormat="1" outlineLevel="1">
      <c r="A9" s="26"/>
      <c r="B9" s="28"/>
      <c r="C9" s="28"/>
      <c r="D9" s="28"/>
      <c r="E9" s="28"/>
      <c r="F9" s="28"/>
      <c r="G9" s="28"/>
      <c r="H9" s="28"/>
      <c r="I9" s="28"/>
      <c r="J9" s="29"/>
      <c r="K9" s="30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31"/>
    </row>
    <row r="10" spans="1:74" s="19" customFormat="1" outlineLevel="1">
      <c r="A10" s="20" t="s">
        <v>32</v>
      </c>
      <c r="B10" s="32">
        <f>'[2]By company'!R175/10^6</f>
        <v>3.2608613424657538</v>
      </c>
      <c r="C10" s="32">
        <f>'[2]By company'!S175/10^6</f>
        <v>5.0987429726027402</v>
      </c>
      <c r="D10" s="32">
        <f>'[2]By company'!X175/10^6</f>
        <v>6.4208965311475419</v>
      </c>
      <c r="E10" s="32">
        <f>'[2]By company'!$AC$175/10^6</f>
        <v>6.8188870045205485</v>
      </c>
      <c r="F10" s="32">
        <f>'[2]By company'!$AH$175/10^6</f>
        <v>7.3134795360273968</v>
      </c>
      <c r="G10" s="32">
        <f>'[2]By company'!$AM$175/10^6</f>
        <v>8.2030046986301368</v>
      </c>
      <c r="H10" s="32">
        <f>'[1]Historical Financials in USD'!I5</f>
        <v>10.178894686942215</v>
      </c>
      <c r="I10" s="32">
        <f>'[1]Historical Financials in THB'!J5</f>
        <v>10.380801593413699</v>
      </c>
      <c r="J10" s="33">
        <f>'[1]Historical Financials in USD'!K5</f>
        <v>10.342696787038621</v>
      </c>
      <c r="K10" s="34">
        <f>'[1]Historical Financials in USD'!L5</f>
        <v>11.261229791039222</v>
      </c>
      <c r="L10" s="32">
        <f>'[2]By company'!Y175/10^6</f>
        <v>1.6712636083561643</v>
      </c>
      <c r="M10" s="32">
        <f>'[2]By company'!Z175/10^6</f>
        <v>1.6925050278082192</v>
      </c>
      <c r="N10" s="32">
        <f>'[2]By company'!AA175/10^6</f>
        <v>1.7124358672602724</v>
      </c>
      <c r="O10" s="32">
        <f>'[2]By company'!AB175/10^6</f>
        <v>1.7426825010958922</v>
      </c>
      <c r="P10" s="32">
        <f>'[2]By company'!AD175/10^6</f>
        <v>1.7105368915256145</v>
      </c>
      <c r="Q10" s="32">
        <f>'[2]By company'!AE175/10^6</f>
        <v>1.8487239463325202</v>
      </c>
      <c r="R10" s="32">
        <f>'[2]By company'!AF175/10^6</f>
        <v>1.8982819518243572</v>
      </c>
      <c r="S10" s="32">
        <f>'[2]By company'!AG175/10^6</f>
        <v>1.8559367463449052</v>
      </c>
      <c r="T10" s="32">
        <f>'[2]By company'!AI175/10^6</f>
        <v>1.8601375068493151</v>
      </c>
      <c r="U10" s="32">
        <f>'[2]By company'!AJ175/10^6</f>
        <v>2.0221659753424657</v>
      </c>
      <c r="V10" s="32">
        <f>'[2]By company'!AK175/10^6</f>
        <v>2.157687594520548</v>
      </c>
      <c r="W10" s="32">
        <f>'[2]By company'!AL175/10^6</f>
        <v>2.1630136219178082</v>
      </c>
      <c r="X10" s="32">
        <f>'[2]By company'!AN175/10^6</f>
        <v>2.2045906940386901</v>
      </c>
      <c r="Y10" s="32">
        <f>'[2]By company'!AO175/10^6</f>
        <v>2.6595395708522105</v>
      </c>
      <c r="Z10" s="32">
        <f>'[2]By company'!AP175/10^6</f>
        <v>2.6688661836283969</v>
      </c>
      <c r="AA10" s="32">
        <f>'[1]Historical Financials in USD'!AB5</f>
        <v>2.6458982384229173</v>
      </c>
      <c r="AB10" s="32">
        <f>'[1]Historical Financials in USD'!AC5</f>
        <v>2.5281743660283835</v>
      </c>
      <c r="AC10" s="32">
        <f>'[1]Historical Financials in USD'!AD5</f>
        <v>2.5673803761454876</v>
      </c>
      <c r="AD10" s="32">
        <f>'[1]Historical Financials in USD'!AE5</f>
        <v>2.6012438064418326</v>
      </c>
      <c r="AE10" s="32">
        <f>'[1]Historical Financials in THB'!AF5</f>
        <v>2.6840030447979952</v>
      </c>
      <c r="AF10" s="32">
        <f>'[1]Historical Financials in USD'!AG5</f>
        <v>2.659591722756026</v>
      </c>
      <c r="AG10" s="32">
        <f>'[1]Historical Financials in USD'!AH5</f>
        <v>2.770971289842965</v>
      </c>
      <c r="AH10" s="35">
        <f>'[1]Historical Financials in USD'!AI5</f>
        <v>3.146663733642233</v>
      </c>
    </row>
    <row r="11" spans="1:74" s="19" customFormat="1" outlineLevel="1">
      <c r="A11" s="26" t="s">
        <v>28</v>
      </c>
      <c r="B11" s="32">
        <f>'[2]By company'!R126/10^6</f>
        <v>1.4020131506849316</v>
      </c>
      <c r="C11" s="32">
        <f>'[2]By company'!S126/10^6</f>
        <v>2.886450315068493</v>
      </c>
      <c r="D11" s="32">
        <f>'[2]By company'!$X$126/10^6</f>
        <v>3.2611757234972671</v>
      </c>
      <c r="E11" s="32">
        <f>'[2]By company'!$AC$126/10^6</f>
        <v>3.5687100045205482</v>
      </c>
      <c r="F11" s="32">
        <f>'[2]By company'!$AH$126/10^6</f>
        <v>3.6505677141095889</v>
      </c>
      <c r="G11" s="32">
        <f>'[2]By company'!$AM$126/10^6</f>
        <v>4.081767438356164</v>
      </c>
      <c r="H11" s="32">
        <f>'[3]By company'!$AR$126/10^6</f>
        <v>4.52034017412472</v>
      </c>
      <c r="I11" s="32">
        <f>'[4]By company'!$AW$136/10^6</f>
        <v>4.2446039242685867</v>
      </c>
      <c r="J11" s="33">
        <f>'[5]By company'!$BD$151/10^6</f>
        <v>4.2893232715366514</v>
      </c>
      <c r="K11" s="34">
        <f>'[5]By company'!$BC$151/10^6</f>
        <v>4.6248261685232572</v>
      </c>
      <c r="L11" s="36">
        <f>'[2]By company'!Y126/10^6</f>
        <v>0.88589600000000002</v>
      </c>
      <c r="M11" s="32">
        <f>'[2]By company'!Z126/10^6</f>
        <v>0.89573891013698625</v>
      </c>
      <c r="N11" s="32">
        <f>'[2]By company'!AA126/10^6</f>
        <v>0.90558247342465681</v>
      </c>
      <c r="O11" s="32">
        <f>'[2]By company'!AB126/10^6</f>
        <v>0.88149262095890513</v>
      </c>
      <c r="P11" s="32">
        <f>'[2]By company'!AD126/10^6</f>
        <v>0.85998328878588859</v>
      </c>
      <c r="Q11" s="32">
        <f>'[2]By company'!AE126/10^6</f>
        <v>0.92270852167498596</v>
      </c>
      <c r="R11" s="32">
        <f>'[2]By company'!AF126/10^6</f>
        <v>0.95511055456408334</v>
      </c>
      <c r="S11" s="32">
        <f>'[2]By company'!AG126/10^6</f>
        <v>0.91276534908463136</v>
      </c>
      <c r="T11" s="32">
        <f>'[2]By company'!AI126/10^6</f>
        <v>0.95734134246575342</v>
      </c>
      <c r="U11" s="32">
        <f>'[2]By company'!AJ126/10^6</f>
        <v>1.0242469616438357</v>
      </c>
      <c r="V11" s="32">
        <f>'[2]By company'!AK126/10^6</f>
        <v>1.0474265534246574</v>
      </c>
      <c r="W11" s="32">
        <f>'[2]By company'!AL126/10^6</f>
        <v>1.0527525808219178</v>
      </c>
      <c r="X11" s="32">
        <f>'[2]By company'!AN126/10^6</f>
        <v>1.0977682621129445</v>
      </c>
      <c r="Y11" s="32">
        <f>'[2]By company'!AO126/10^6</f>
        <v>1.155865687247533</v>
      </c>
      <c r="Z11" s="32">
        <f>'[2]By company'!AP126/10^6</f>
        <v>1.1500631123821214</v>
      </c>
      <c r="AA11" s="32">
        <f>'[3]By company'!$AQ$126/10^6</f>
        <v>1.1166431123821214</v>
      </c>
      <c r="AB11" s="32">
        <f>'[4]By company'!$AS$136/10^6</f>
        <v>1.0404839741993945</v>
      </c>
      <c r="AC11" s="32">
        <f>'[6]By company'!$AT$128/10^6</f>
        <v>1.0602724198410778</v>
      </c>
      <c r="AD11" s="32">
        <f>'[7]By company'!$AU$131/10^6</f>
        <v>1.071923765114057</v>
      </c>
      <c r="AE11" s="32">
        <f>I11-AB11-AC11-AD11</f>
        <v>1.0719237651140574</v>
      </c>
      <c r="AF11" s="32">
        <f>'[8]By company'!$AX$140/10^6</f>
        <v>1.0867102609462815</v>
      </c>
      <c r="AG11" s="32">
        <f>'[9]By company'!$AY$147/10^6</f>
        <v>1.1560450933738431</v>
      </c>
      <c r="AH11" s="35">
        <f>'[5]By company'!$AZ$151/10^6</f>
        <v>1.3101470490890759</v>
      </c>
    </row>
    <row r="12" spans="1:74" s="19" customFormat="1" outlineLevel="1">
      <c r="A12" s="26" t="s">
        <v>29</v>
      </c>
      <c r="B12" s="32">
        <f>'[2]By company'!R150/10^6</f>
        <v>0.26884819178082187</v>
      </c>
      <c r="C12" s="32">
        <f>'[2]By company'!S150/10^6</f>
        <v>0.46238687671232875</v>
      </c>
      <c r="D12" s="32">
        <f>'[2]By company'!$X$150/10^6</f>
        <v>0.84872048961748636</v>
      </c>
      <c r="E12" s="32">
        <f>'[2]By company'!$AC$150/10^6</f>
        <v>0.93917700000000015</v>
      </c>
      <c r="F12" s="32">
        <f>'[2]By company'!$AH$150/10^6</f>
        <v>1.3519118219178081</v>
      </c>
      <c r="G12" s="32">
        <f>'[2]By company'!$AM$150/10^6</f>
        <v>1.4623464383561644</v>
      </c>
      <c r="H12" s="32">
        <f>'[3]By company'!$AR$150/10^6</f>
        <v>1.5718234891835936</v>
      </c>
      <c r="I12" s="32">
        <f>'[4]By company'!$AW$165/10^6</f>
        <v>1.5602933129807306</v>
      </c>
      <c r="J12" s="33">
        <f>'[5]By company'!$BD$185/10^6</f>
        <v>1.5580435155019701</v>
      </c>
      <c r="K12" s="34">
        <f>'[5]By company'!$BC$185/10^6</f>
        <v>1.6086130075162768</v>
      </c>
      <c r="L12" s="32">
        <f>'[2]By company'!Y150/10^6</f>
        <v>0.215532</v>
      </c>
      <c r="M12" s="32">
        <f>'[2]By company'!Z150/10^6</f>
        <v>0.22059898999999999</v>
      </c>
      <c r="N12" s="32">
        <f>'[2]By company'!AA150/10^6</f>
        <v>0.22435476342465729</v>
      </c>
      <c r="O12" s="32">
        <f>'[2]By company'!AB150/10^6</f>
        <v>0.27869124657534283</v>
      </c>
      <c r="P12" s="32">
        <f>'[2]By company'!AD150/10^6</f>
        <v>0.28071798630136985</v>
      </c>
      <c r="Q12" s="32">
        <f>'[2]By company'!AE150/10^6</f>
        <v>0.34984830136986306</v>
      </c>
      <c r="R12" s="32">
        <f>'[2]By company'!AF150/10^6</f>
        <v>0.36067276712328772</v>
      </c>
      <c r="S12" s="32">
        <f>'[2]By company'!AG150/10^6</f>
        <v>0.36067276712328772</v>
      </c>
      <c r="T12" s="32">
        <f>'[2]By company'!AI150/10^6</f>
        <v>0.33391972602739722</v>
      </c>
      <c r="U12" s="32">
        <f>'[2]By company'!AJ150/10^6</f>
        <v>0.37340665753424657</v>
      </c>
      <c r="V12" s="32">
        <f>'[2]By company'!AK150/10^6</f>
        <v>0.37751002739726025</v>
      </c>
      <c r="W12" s="32">
        <f>'[2]By company'!AL150/10^6</f>
        <v>0.37751002739726025</v>
      </c>
      <c r="X12" s="32">
        <f>'[2]By company'!AN150/10^6</f>
        <v>0.3875729151411601</v>
      </c>
      <c r="Y12" s="32">
        <f>'[2]By company'!AO150/10^6</f>
        <v>0.39187928086495077</v>
      </c>
      <c r="Z12" s="32">
        <f>'[2]By company'!AP150/10^6</f>
        <v>0.39618564658874134</v>
      </c>
      <c r="AA12" s="32">
        <f>'[3]By company'!$AQ$150/10^6</f>
        <v>0.39618564658874134</v>
      </c>
      <c r="AB12" s="32">
        <f>'[6]By company'!$AS$154/10^6</f>
        <v>0.37925285758241312</v>
      </c>
      <c r="AC12" s="32">
        <f>'[6]By company'!$AT$154/10^6</f>
        <v>0.38635444945509445</v>
      </c>
      <c r="AD12" s="32">
        <f>'[7]By company'!$AU$159/10^6</f>
        <v>0.396250561875721</v>
      </c>
      <c r="AE12" s="32">
        <f t="shared" ref="AE12:AE14" si="2">I12-AB12-AC12-AD12</f>
        <v>0.39843544406750214</v>
      </c>
      <c r="AF12" s="32">
        <f>'[8]By company'!$AX$169/10^6</f>
        <v>0.37995937136125507</v>
      </c>
      <c r="AG12" s="32">
        <f>'[9]By company'!$AY$177/10^6</f>
        <v>0.38957133393497978</v>
      </c>
      <c r="AH12" s="35">
        <f>'[5]By company'!$AZ$185/10^6</f>
        <v>0.44064685815254012</v>
      </c>
    </row>
    <row r="13" spans="1:74" s="19" customFormat="1" outlineLevel="1">
      <c r="A13" s="26" t="s">
        <v>30</v>
      </c>
      <c r="B13" s="32">
        <f>'[2]By company'!R168/10^6</f>
        <v>0.35</v>
      </c>
      <c r="C13" s="32">
        <f>'[2]By company'!S168/10^6</f>
        <v>0.37684131506849311</v>
      </c>
      <c r="D13" s="32">
        <f>'[2]By company'!$X$168/10^6</f>
        <v>0.92699945464480904</v>
      </c>
      <c r="E13" s="32">
        <f>'[2]By company'!$AC$168/10^6</f>
        <v>0.92700000000000005</v>
      </c>
      <c r="F13" s="32">
        <f>'[2]By company'!$AH$168/10^6</f>
        <v>0.92700000000000005</v>
      </c>
      <c r="G13" s="32">
        <f>'[2]By company'!$AM$168/10^6</f>
        <v>1.2821108219178081</v>
      </c>
      <c r="H13" s="32">
        <f>'[3]By company'!$AR$168/10^6</f>
        <v>2.7137310236339007</v>
      </c>
      <c r="I13" s="32">
        <f>'[4]By company'!$AW$184/10^6</f>
        <v>3.2029043561643835</v>
      </c>
      <c r="J13" s="33">
        <f>'[5]By company'!$BD$208/10^6</f>
        <v>3.1223299999999998</v>
      </c>
      <c r="K13" s="34">
        <f>'[5]By company'!$BC$208/10^6</f>
        <v>3.654693382122975</v>
      </c>
      <c r="L13" s="32">
        <f>'[2]By company'!Y168/10^6</f>
        <v>0.22857533835616439</v>
      </c>
      <c r="M13" s="32">
        <f>'[2]By company'!Z168/10^6</f>
        <v>0.23111506767123285</v>
      </c>
      <c r="N13" s="32">
        <f>'[2]By company'!AA168/10^6</f>
        <v>0.23365479945205442</v>
      </c>
      <c r="O13" s="32">
        <f>'[2]By company'!AB168/10^6</f>
        <v>0.23365479452054833</v>
      </c>
      <c r="P13" s="32">
        <f>'[2]By company'!AD168/10^6</f>
        <v>0.22857534246575351</v>
      </c>
      <c r="Q13" s="32">
        <f>'[2]By company'!AE168/10^6</f>
        <v>0.23111506849315069</v>
      </c>
      <c r="R13" s="32">
        <f>'[2]By company'!AF168/10^6</f>
        <v>0.23365479452054791</v>
      </c>
      <c r="S13" s="32">
        <f>'[2]By company'!AG168/10^6</f>
        <v>0.23365479452054791</v>
      </c>
      <c r="T13" s="32">
        <f>'[2]By company'!AI168/10^6</f>
        <v>0.22939643835616438</v>
      </c>
      <c r="U13" s="32">
        <f>'[2]By company'!AJ168/10^6</f>
        <v>0.28126035616438361</v>
      </c>
      <c r="V13" s="32">
        <f>'[2]By company'!AK168/10^6</f>
        <v>0.38572701369863016</v>
      </c>
      <c r="W13" s="32">
        <f>'[2]By company'!AL168/10^6</f>
        <v>0.38572701369863016</v>
      </c>
      <c r="X13" s="32">
        <f>'[2]By company'!AN168/10^6</f>
        <v>0.38070157157910584</v>
      </c>
      <c r="Y13" s="32">
        <f>'[2]By company'!AO168/10^6</f>
        <v>0.76948501369862998</v>
      </c>
      <c r="Z13" s="32">
        <f>'[2]By company'!AP168/10^6</f>
        <v>0.77654619178082174</v>
      </c>
      <c r="AA13" s="32">
        <f>'[3]By company'!$AQ$168/10^6</f>
        <v>0.78699824657534234</v>
      </c>
      <c r="AB13" s="32">
        <f>'[6]By company'!$AS$172/10^6</f>
        <v>0.76988958904109595</v>
      </c>
      <c r="AC13" s="32">
        <f>'[6]By company'!$AT$172/10^6</f>
        <v>0.77844391780821909</v>
      </c>
      <c r="AD13" s="32">
        <f>'[7]By company'!$AU$178/10^6</f>
        <v>0.78699824657534234</v>
      </c>
      <c r="AE13" s="32">
        <f t="shared" si="2"/>
        <v>0.86757260273972625</v>
      </c>
      <c r="AF13" s="32">
        <f>'[8]By company'!$AX$190/10^6</f>
        <v>0.85434209044848941</v>
      </c>
      <c r="AG13" s="32">
        <f>'[9]By company'!$AY$200/10^6</f>
        <v>0.88301286253414235</v>
      </c>
      <c r="AH13" s="35">
        <f>'[5]By company'!$AZ$208/10^6</f>
        <v>1.0497658264006169</v>
      </c>
    </row>
    <row r="14" spans="1:74" s="19" customFormat="1" outlineLevel="1">
      <c r="A14" s="26" t="s">
        <v>31</v>
      </c>
      <c r="B14" s="32">
        <f>'[2]By company'!R153/10^6</f>
        <v>1.24</v>
      </c>
      <c r="C14" s="32">
        <f>'[2]By company'!S153/10^6</f>
        <v>1.3730644657534248</v>
      </c>
      <c r="D14" s="32">
        <f>'[2]By company'!$X$153/10^6</f>
        <v>1.3840008633879781</v>
      </c>
      <c r="E14" s="32">
        <f>'[2]By company'!$AC$153/10^6</f>
        <v>1.3839999999999999</v>
      </c>
      <c r="F14" s="32">
        <f>'[2]By company'!$AH$153/10^6</f>
        <v>1.3839999999999999</v>
      </c>
      <c r="G14" s="32">
        <f>'[2]By company'!$AM$153/10^6</f>
        <v>1.3767799999999999</v>
      </c>
      <c r="H14" s="32">
        <f>'[3]By company'!$AR$153/10^6</f>
        <v>1.373</v>
      </c>
      <c r="I14" s="32">
        <f>'[4]By company'!$AW$168/10^6</f>
        <v>1.373</v>
      </c>
      <c r="J14" s="33">
        <f>'[5]By company'!$BD$188/10^6</f>
        <v>1.373</v>
      </c>
      <c r="K14" s="34">
        <f>'[5]By company'!$BC$188/10^6</f>
        <v>1.3730972328767124</v>
      </c>
      <c r="L14" s="32">
        <f>'[2]By company'!Y153/10^6</f>
        <v>0.34126027000000003</v>
      </c>
      <c r="M14" s="32">
        <f>'[2]By company'!Z153/10^6</f>
        <v>0.34505206000000005</v>
      </c>
      <c r="N14" s="32">
        <f>'[2]By company'!AA153/10^6</f>
        <v>0.34884383095890398</v>
      </c>
      <c r="O14" s="32">
        <f>'[2]By company'!AB153/10^6</f>
        <v>0.34884383904109606</v>
      </c>
      <c r="P14" s="32">
        <f>'[2]By company'!AD153/10^6</f>
        <v>0.34126027397260272</v>
      </c>
      <c r="Q14" s="32">
        <f>'[2]By company'!AE153/10^6</f>
        <v>0.34505205479452056</v>
      </c>
      <c r="R14" s="32">
        <f>'[2]By company'!AF153/10^6</f>
        <v>0.34884383561643834</v>
      </c>
      <c r="S14" s="32">
        <f>'[2]By company'!AG153/10^6</f>
        <v>0.34884383561643834</v>
      </c>
      <c r="T14" s="32">
        <f>'[2]By company'!AI153/10^6</f>
        <v>0.33948</v>
      </c>
      <c r="U14" s="32">
        <f>'[2]By company'!AJ153/10^6</f>
        <v>0.343252</v>
      </c>
      <c r="V14" s="32">
        <f>'[2]By company'!AK153/10^6</f>
        <v>0.347024</v>
      </c>
      <c r="W14" s="32">
        <f>'[2]By company'!AL153/10^6</f>
        <v>0.347024</v>
      </c>
      <c r="X14" s="32">
        <f>'[2]By company'!AN153/10^6</f>
        <v>0.33854794520547943</v>
      </c>
      <c r="Y14" s="32">
        <f>'[2]By company'!AO153/10^6</f>
        <v>0.34230958904109593</v>
      </c>
      <c r="Z14" s="32">
        <f>'[2]By company'!AP153/10^6</f>
        <v>0.34607123287671232</v>
      </c>
      <c r="AA14" s="32">
        <f>'[3]By company'!$AQ$153/10^6</f>
        <v>0.34607123287671232</v>
      </c>
      <c r="AB14" s="32">
        <f>'[6]By company'!$AS$157/10^6</f>
        <v>0.33854794520547943</v>
      </c>
      <c r="AC14" s="32">
        <f>'[6]By company'!$AT$157/10^6</f>
        <v>0.34230958904109593</v>
      </c>
      <c r="AD14" s="32">
        <f>'[7]By company'!$AU$162/10^6</f>
        <v>0.34607123287671232</v>
      </c>
      <c r="AE14" s="32">
        <f t="shared" si="2"/>
        <v>0.34607123287671243</v>
      </c>
      <c r="AF14" s="32">
        <f>'[8]By company'!$AX$172/10^6</f>
        <v>0.33857999999999999</v>
      </c>
      <c r="AG14" s="32">
        <f>'[9]By company'!$AY$180/10^6</f>
        <v>0.34234199999999998</v>
      </c>
      <c r="AH14" s="35">
        <f>'[5]By company'!$AZ$188/10^6</f>
        <v>0.34610400000000002</v>
      </c>
    </row>
    <row r="15" spans="1:74" s="25" customFormat="1" outlineLevel="1">
      <c r="A15" s="26"/>
      <c r="B15" s="28">
        <f t="shared" ref="B15:AH15" si="3">B10-SUM(B11:B14)</f>
        <v>0</v>
      </c>
      <c r="C15" s="28">
        <f t="shared" si="3"/>
        <v>0</v>
      </c>
      <c r="D15" s="37">
        <f t="shared" si="3"/>
        <v>0</v>
      </c>
      <c r="E15" s="37">
        <f t="shared" si="3"/>
        <v>0</v>
      </c>
      <c r="F15" s="37">
        <f t="shared" si="3"/>
        <v>0</v>
      </c>
      <c r="G15" s="37">
        <f t="shared" si="3"/>
        <v>0</v>
      </c>
      <c r="H15" s="37">
        <f t="shared" si="3"/>
        <v>0</v>
      </c>
      <c r="I15" s="37">
        <f t="shared" si="3"/>
        <v>0</v>
      </c>
      <c r="J15" s="38">
        <f>J10-SUM(J11:J14)</f>
        <v>0</v>
      </c>
      <c r="K15" s="39">
        <f>K10-SUM(K11:K14)</f>
        <v>0</v>
      </c>
      <c r="L15" s="37">
        <f t="shared" si="3"/>
        <v>0</v>
      </c>
      <c r="M15" s="37">
        <f t="shared" si="3"/>
        <v>0</v>
      </c>
      <c r="N15" s="37">
        <f t="shared" si="3"/>
        <v>0</v>
      </c>
      <c r="O15" s="37">
        <f t="shared" si="3"/>
        <v>0</v>
      </c>
      <c r="P15" s="37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37">
        <f t="shared" si="3"/>
        <v>0</v>
      </c>
      <c r="U15" s="37">
        <f t="shared" si="3"/>
        <v>0</v>
      </c>
      <c r="V15" s="37">
        <f t="shared" si="3"/>
        <v>0</v>
      </c>
      <c r="W15" s="37">
        <f t="shared" si="3"/>
        <v>0</v>
      </c>
      <c r="X15" s="37">
        <f t="shared" si="3"/>
        <v>0</v>
      </c>
      <c r="Y15" s="37">
        <f t="shared" si="3"/>
        <v>0</v>
      </c>
      <c r="Z15" s="37">
        <f t="shared" si="3"/>
        <v>0</v>
      </c>
      <c r="AA15" s="37">
        <f t="shared" si="3"/>
        <v>0</v>
      </c>
      <c r="AB15" s="40">
        <f t="shared" si="3"/>
        <v>0</v>
      </c>
      <c r="AC15" s="41">
        <f t="shared" si="3"/>
        <v>0</v>
      </c>
      <c r="AD15" s="37">
        <f t="shared" si="3"/>
        <v>0</v>
      </c>
      <c r="AE15" s="41">
        <f>AE10-SUM(AE11:AE14)</f>
        <v>0</v>
      </c>
      <c r="AF15" s="41">
        <f t="shared" si="3"/>
        <v>0</v>
      </c>
      <c r="AG15" s="41">
        <f t="shared" si="3"/>
        <v>0</v>
      </c>
      <c r="AH15" s="42">
        <f t="shared" si="3"/>
        <v>0</v>
      </c>
    </row>
    <row r="16" spans="1:74" s="19" customFormat="1">
      <c r="A16" s="20" t="s">
        <v>33</v>
      </c>
      <c r="B16" s="32">
        <f>'[10]By company'!$R$317/10^6</f>
        <v>3.1855025630235287</v>
      </c>
      <c r="C16" s="32">
        <f>'[10]By company'!$S$317/10^6</f>
        <v>4.3613119999999999</v>
      </c>
      <c r="D16" s="32">
        <f>'[10]By company'!$X$317/10^6</f>
        <v>5.2548755522423596</v>
      </c>
      <c r="E16" s="32">
        <f>'[10]By company'!$AC$317/10^6</f>
        <v>5.8039158392465975</v>
      </c>
      <c r="F16" s="32">
        <f>'[10]By company'!$AH$317/10^6</f>
        <v>6.24941747</v>
      </c>
      <c r="G16" s="32">
        <f>'[11]By company'!$AM$321/10^6</f>
        <v>7.0235972752636497</v>
      </c>
      <c r="H16" s="32">
        <f>'[3]By company'!$AR$345/10^6</f>
        <v>8.728926665510043</v>
      </c>
      <c r="I16" s="32">
        <f>'[1]Historical Financials in THB'!J6</f>
        <v>9.1032677084520284</v>
      </c>
      <c r="J16" s="33">
        <f>'[5]By company'!$BD$425/10^6</f>
        <v>9.0628853700065424</v>
      </c>
      <c r="K16" s="34">
        <f>'[5]By company'!$BC$425/10^6</f>
        <v>9.9069598280693416</v>
      </c>
      <c r="L16" s="32">
        <f>'[10]By company'!$Y$317/10^6</f>
        <v>1.4233449846048198</v>
      </c>
      <c r="M16" s="32">
        <f>'[10]By company'!$Z$317/10^6</f>
        <v>1.445737068888586</v>
      </c>
      <c r="N16" s="32">
        <f>'[10]By company'!$AA$317/10^6</f>
        <v>1.4709999588757243</v>
      </c>
      <c r="O16" s="32">
        <f>'[10]By company'!$AB$317/10^6</f>
        <v>1.4638338268774662</v>
      </c>
      <c r="P16" s="32">
        <f>'[10]By company'!$AD$317/10^6</f>
        <v>1.5054495400000001</v>
      </c>
      <c r="Q16" s="32">
        <f>'[10]By company'!$AE$317/10^6</f>
        <v>1.58684508</v>
      </c>
      <c r="R16" s="32">
        <f>'[10]By company'!$AF$317/10^6</f>
        <v>1.6325157000000001</v>
      </c>
      <c r="S16" s="32">
        <f>'[10]By company'!$AG$317/10^6</f>
        <v>1.5246071499999998</v>
      </c>
      <c r="T16" s="32">
        <f>'[10]By company'!$AI$317/10^6</f>
        <v>1.6267209389142077</v>
      </c>
      <c r="U16" s="32">
        <f>'[10]By company'!$AJ$317/10^6</f>
        <v>1.8145852072488728</v>
      </c>
      <c r="V16" s="32">
        <f>'[12]By company'!$AK$317/10^6</f>
        <v>1.8015288626199988</v>
      </c>
      <c r="W16" s="32">
        <f>'[11]By company'!$AL$321/10^6</f>
        <v>1.7807622664805691</v>
      </c>
      <c r="X16" s="32">
        <f>'[13]By company'!$AN$349/10^6</f>
        <v>1.7647709200019872</v>
      </c>
      <c r="Y16" s="32">
        <f>'[14]By company'!$AO$345/10^6</f>
        <v>2.3193589555325862</v>
      </c>
      <c r="Z16" s="32">
        <f>'[2]By company'!$AP$345/10^6</f>
        <v>2.3795751199698389</v>
      </c>
      <c r="AA16" s="32">
        <f>'[3]By company'!$AQ$345/10^6</f>
        <v>2.2652216700056336</v>
      </c>
      <c r="AB16" s="32">
        <f>'[15]By company'!$AS$345/10^6</f>
        <v>2.1881375496729887</v>
      </c>
      <c r="AC16" s="32">
        <f>'[6]By company'!$AT$353/10^6</f>
        <v>2.2228976203174389</v>
      </c>
      <c r="AD16" s="32">
        <f>'[7]By company'!$AU$365/10^6</f>
        <v>2.3866285300104808</v>
      </c>
      <c r="AE16" s="32">
        <f>'[1]Historical Financials in THB'!AF6</f>
        <v>2.3056040084511196</v>
      </c>
      <c r="AF16" s="32">
        <f>'[8]By company'!$AX$389/10^6</f>
        <v>2.325123570352289</v>
      </c>
      <c r="AG16" s="32">
        <f>'[9]By company'!$AY$409/10^6</f>
        <v>2.5462493404533282</v>
      </c>
      <c r="AH16" s="35">
        <f>'[5]By company'!$AZ$425/10^6</f>
        <v>2.7299829088126062</v>
      </c>
      <c r="AI16" s="45"/>
      <c r="AJ16" s="45"/>
    </row>
    <row r="17" spans="1:41" s="19" customFormat="1">
      <c r="A17" s="26" t="s">
        <v>28</v>
      </c>
      <c r="B17" s="32">
        <f>'[10]By company'!$R$272/10^6</f>
        <v>1.3067274311385284</v>
      </c>
      <c r="C17" s="32">
        <f>'[10]By company'!$S$272/10^6</f>
        <v>2.3221280000000002</v>
      </c>
      <c r="D17" s="32">
        <f>'[10]By company'!$X$272/10^6</f>
        <v>2.5550665591601005</v>
      </c>
      <c r="E17" s="32">
        <f>'[10]By company'!$AC$272/10^6</f>
        <v>2.8969894199999997</v>
      </c>
      <c r="F17" s="32">
        <f>'[10]By company'!$AH$272/10^6</f>
        <v>3.0975576999999999</v>
      </c>
      <c r="G17" s="32">
        <f>'[11]By company'!$AM$276/10^6</f>
        <v>3.4135763212479397</v>
      </c>
      <c r="H17" s="32">
        <f>'[3]By company'!$AR$296/10^6</f>
        <v>3.7990538276500643</v>
      </c>
      <c r="I17" s="32">
        <f>'[4]By company'!$AW$322/10^6</f>
        <v>3.7336394193532914</v>
      </c>
      <c r="J17" s="33">
        <f>'[5]By company'!$BD$361/10^6</f>
        <v>3.7388463699982526</v>
      </c>
      <c r="K17" s="34">
        <f>'[5]By company'!$BC$361/10^6</f>
        <v>4.0906194095468411</v>
      </c>
      <c r="L17" s="36">
        <f>'[10]By company'!$Y$272/10^6</f>
        <v>0.71152800074072164</v>
      </c>
      <c r="M17" s="36">
        <f>'[10]By company'!$Z$272/10^6</f>
        <v>0.76532773666297471</v>
      </c>
      <c r="N17" s="36">
        <f>'[10]By company'!$AA$272/10^6</f>
        <v>0.73665707770319144</v>
      </c>
      <c r="O17" s="36">
        <f>'[10]By company'!$AB$272/10^6</f>
        <v>0.68347660489311224</v>
      </c>
      <c r="P17" s="36">
        <f>'[10]By company'!$AD$272/10^6</f>
        <v>0.74577512000000001</v>
      </c>
      <c r="Q17" s="36">
        <f>'[10]By company'!$AE$272/10^6</f>
        <v>0.78311755000000005</v>
      </c>
      <c r="R17" s="36">
        <f>'[10]By company'!$AF$272/10^6</f>
        <v>0.80697743999999993</v>
      </c>
      <c r="S17" s="36">
        <f>'[10]By company'!$AG$272/10^6</f>
        <v>0.76168758999999997</v>
      </c>
      <c r="T17" s="36">
        <f>'[10]By company'!$AI$272/10^6</f>
        <v>0.79258818312648271</v>
      </c>
      <c r="U17" s="36">
        <f>'[10]By company'!$AJ$272/10^6</f>
        <v>0.88356465373400994</v>
      </c>
      <c r="V17" s="36">
        <f>'[12]By company'!$AK$272/10^6</f>
        <v>0.87562451937526775</v>
      </c>
      <c r="W17" s="36">
        <f>'[11]By company'!$AL$276/10^6</f>
        <v>0.86179896501217901</v>
      </c>
      <c r="X17" s="36">
        <f>'[13]By company'!$AN$299/10^6</f>
        <v>0.90334796000033335</v>
      </c>
      <c r="Y17" s="32">
        <f>'[14]By company'!$AO$296/10^6</f>
        <v>0.9870720176590746</v>
      </c>
      <c r="Z17" s="32">
        <f>'[2]By company'!$AP$296/10^6</f>
        <v>0.98710848999482281</v>
      </c>
      <c r="AA17" s="32">
        <f>'[3]By company'!$AQ$296/10^6</f>
        <v>0.92152535999583385</v>
      </c>
      <c r="AB17" s="32">
        <f>'[15]By company'!$AS$296/10^6</f>
        <v>0.87937216997981882</v>
      </c>
      <c r="AC17" s="32">
        <f>'[6]By company'!$AT$302/10^6</f>
        <v>0.94884602001121798</v>
      </c>
      <c r="AD17" s="32">
        <f>'[7]By company'!$AU$311/10^6</f>
        <v>0.98910282001138161</v>
      </c>
      <c r="AE17" s="32">
        <f t="shared" ref="AE17:AE20" si="4">I17-AB17-AC17-AD17</f>
        <v>0.91631840935087294</v>
      </c>
      <c r="AF17" s="32">
        <f>'[8]By company'!$AX$332/10^6</f>
        <v>0.94651698273525509</v>
      </c>
      <c r="AG17" s="32">
        <f>'[9]By company'!$AY$349/10^6</f>
        <v>1.0663749708161003</v>
      </c>
      <c r="AH17" s="35">
        <f>'[5]By company'!$AZ$361/10^6</f>
        <v>1.161409046644613</v>
      </c>
      <c r="AI17" s="45"/>
      <c r="AJ17" s="45"/>
    </row>
    <row r="18" spans="1:41" s="19" customFormat="1">
      <c r="A18" s="26" t="s">
        <v>29</v>
      </c>
      <c r="B18" s="32">
        <f>'[10]By company'!$R$296/10^6</f>
        <v>0.28399793700000003</v>
      </c>
      <c r="C18" s="32">
        <f>'[10]By company'!$S$296/10^6</f>
        <v>0.41836099999999998</v>
      </c>
      <c r="D18" s="32">
        <f>'[10]By company'!$X$296/10^6</f>
        <v>0.78258414616225891</v>
      </c>
      <c r="E18" s="32">
        <f>'[10]By company'!$AC$296/10^6</f>
        <v>0.90945744924659655</v>
      </c>
      <c r="F18" s="32">
        <f>'[10]By company'!$AH$296/10^6</f>
        <v>1.1478224300000002</v>
      </c>
      <c r="G18" s="32">
        <f>'[11]By company'!$AM$300/10^6</f>
        <v>1.314935672855754</v>
      </c>
      <c r="H18" s="32">
        <f>'[3]By company'!$AR$320/10^6</f>
        <v>1.3844121467470429</v>
      </c>
      <c r="I18" s="32">
        <f>'[4]By company'!$AW$351/10^6</f>
        <v>1.3698394799987377</v>
      </c>
      <c r="J18" s="33">
        <f>'[5]By company'!$BD$395/10^6</f>
        <v>1.3617058899990431</v>
      </c>
      <c r="K18" s="34">
        <f>'[5]By company'!$BC$395/10^6</f>
        <v>1.5005509568035091</v>
      </c>
      <c r="L18" s="32">
        <f>'[10]By company'!$Y$296/10^6</f>
        <v>0.21218469386409841</v>
      </c>
      <c r="M18" s="32">
        <f>'[10]By company'!$Z$296/10^6</f>
        <v>0.22468348722561141</v>
      </c>
      <c r="N18" s="32">
        <f>'[10]By company'!$AA$296/10^6</f>
        <v>0.21469619617253285</v>
      </c>
      <c r="O18" s="32">
        <f>'[10]By company'!$AB$296/10^6</f>
        <v>0.25789307198435396</v>
      </c>
      <c r="P18" s="32">
        <f>'[10]By company'!$AD$296/10^6</f>
        <v>0.25080775</v>
      </c>
      <c r="Q18" s="32">
        <f>'[10]By company'!$AE$296/10^6</f>
        <v>0.29720855000000002</v>
      </c>
      <c r="R18" s="32">
        <f>'[10]By company'!$AF$296/10^6</f>
        <v>0.28916712</v>
      </c>
      <c r="S18" s="32">
        <f>'[10]By company'!$AG$296/10^6</f>
        <v>0.31063900999999999</v>
      </c>
      <c r="T18" s="32">
        <f>'[10]By company'!$AI$296/10^6</f>
        <v>0.29893296616864234</v>
      </c>
      <c r="U18" s="32">
        <f>'[10]By company'!$AJ$296/10^6</f>
        <v>0.34626853558878951</v>
      </c>
      <c r="V18" s="36">
        <f>'[12]By company'!$AK$296/10^6</f>
        <v>0.33166650375002094</v>
      </c>
      <c r="W18" s="32">
        <f>'[11]By company'!$AL$300/10^6</f>
        <v>0.33806766734830124</v>
      </c>
      <c r="X18" s="32">
        <f>'[13]By company'!$AN$323/10^6</f>
        <v>0.34233904000454285</v>
      </c>
      <c r="Y18" s="32">
        <f>'[14]By company'!$AO$320/10^6</f>
        <v>0.3446118167451126</v>
      </c>
      <c r="Z18" s="32">
        <f>'[2]By company'!$AP$320/10^6</f>
        <v>0.35205856999748592</v>
      </c>
      <c r="AA18" s="32">
        <f>'[3]By company'!$AQ$320/10^6</f>
        <v>0.34540271999990174</v>
      </c>
      <c r="AB18" s="32">
        <f>'[15]By company'!$AS$320/10^6</f>
        <v>0.34196555962856962</v>
      </c>
      <c r="AC18" s="32">
        <f>'[6]By company'!$AT$328/10^6</f>
        <v>0.3479446303707141</v>
      </c>
      <c r="AD18" s="32">
        <f>'[7]By company'!$AU$339/10^6</f>
        <v>0.32639297999985739</v>
      </c>
      <c r="AE18" s="32">
        <f t="shared" si="4"/>
        <v>0.35353630999959662</v>
      </c>
      <c r="AF18" s="32">
        <f>'[8]By company'!$AX$361/10^6</f>
        <v>0.36255086685135535</v>
      </c>
      <c r="AG18" s="32">
        <f>'[9]By company'!$AY$379/10^6</f>
        <v>0.37661833049290505</v>
      </c>
      <c r="AH18" s="35">
        <f>'[5]By company'!$AZ$395/10^6</f>
        <v>0.40784544945965207</v>
      </c>
      <c r="AI18" s="45"/>
      <c r="AJ18" s="45"/>
    </row>
    <row r="19" spans="1:41" s="19" customFormat="1">
      <c r="A19" s="26" t="s">
        <v>30</v>
      </c>
      <c r="B19" s="32">
        <f>'[10]By company'!$R$308/10^6</f>
        <v>0.33706825000000001</v>
      </c>
      <c r="C19" s="32">
        <f>'[10]By company'!$S$308/10^6</f>
        <v>0.36259000000000002</v>
      </c>
      <c r="D19" s="32">
        <f>'[10]By company'!$X$308/10^6</f>
        <v>0.71542150799999993</v>
      </c>
      <c r="E19" s="32">
        <f>'[10]By company'!$AC$308/10^6</f>
        <v>0.73994683999999988</v>
      </c>
      <c r="F19" s="32">
        <f>'[10]By company'!$AH$308/10^6</f>
        <v>0.88934566000000015</v>
      </c>
      <c r="G19" s="32">
        <f>'[11]By company'!$AM$313/10^6</f>
        <v>1.1576829811599547</v>
      </c>
      <c r="H19" s="32">
        <f>'[3]By company'!$AR$338/10^6</f>
        <v>2.376142205862938</v>
      </c>
      <c r="I19" s="32">
        <f>'[4]By company'!$AW$370/10^6</f>
        <v>2.7957152644800005</v>
      </c>
      <c r="J19" s="33">
        <f>'[5]By company'!$BD$418/10^6</f>
        <v>2.7989553321392471</v>
      </c>
      <c r="K19" s="34">
        <f>'[5]By company'!$BC$418/10^6</f>
        <v>3.0779323670989931</v>
      </c>
      <c r="L19" s="32">
        <f>'[10]By company'!$Y$308/10^6</f>
        <v>0.18956373999999998</v>
      </c>
      <c r="M19" s="32">
        <f>'[10]By company'!$Z$308/10^6</f>
        <v>0.14852106000000007</v>
      </c>
      <c r="N19" s="32">
        <f>'[10]By company'!$AA$308/10^6</f>
        <v>0.19144996000000003</v>
      </c>
      <c r="O19" s="32">
        <f>'[10]By company'!$AB$308/10^6</f>
        <v>0.21041208000000003</v>
      </c>
      <c r="P19" s="32">
        <f>'[10]By company'!$AD$308/10^6</f>
        <v>0.22638052999999997</v>
      </c>
      <c r="Q19" s="32">
        <f>'[10]By company'!$AE$308/10^6</f>
        <v>0.21990390999999998</v>
      </c>
      <c r="R19" s="32">
        <f>'[10]By company'!$AF$308/10^6</f>
        <v>0.23910105000000004</v>
      </c>
      <c r="S19" s="32">
        <f>'[10]By company'!$AG$308/10^6</f>
        <v>0.20396017000000005</v>
      </c>
      <c r="T19" s="32">
        <f>'[10]By company'!$AI$308/10^6</f>
        <v>0.23330866761908273</v>
      </c>
      <c r="U19" s="32">
        <f>'[10]By company'!$AJ$308/10^6</f>
        <v>0.28528426992607325</v>
      </c>
      <c r="V19" s="36">
        <f>'[12]By company'!$AK$309/10^6</f>
        <v>0.32717707949471009</v>
      </c>
      <c r="W19" s="32">
        <f>'[11]By company'!$AL$313/10^6</f>
        <v>0.31191296412008895</v>
      </c>
      <c r="X19" s="32">
        <f>'[13]By company'!$AN$341/10^6</f>
        <v>0.23682830999711096</v>
      </c>
      <c r="Y19" s="32">
        <f>'[14]By company'!$AO$338/10^6</f>
        <v>0.67730041812839892</v>
      </c>
      <c r="Z19" s="32">
        <f>'[2]By company'!$AP$338/10^6</f>
        <v>0.73532115097752992</v>
      </c>
      <c r="AA19" s="32">
        <f>'[3]By company'!$AQ$338/10^6</f>
        <v>0.72669232675989814</v>
      </c>
      <c r="AB19" s="32">
        <f>'[15]By company'!$AS$338/10^6</f>
        <v>0.68703369606459985</v>
      </c>
      <c r="AC19" s="32">
        <f>'[6]By company'!$AT$346/10^6</f>
        <v>0.61916596460550699</v>
      </c>
      <c r="AD19" s="32">
        <f>'[7]By company'!$AU$358/10^6</f>
        <v>0.76606334470924187</v>
      </c>
      <c r="AE19" s="32">
        <f t="shared" si="4"/>
        <v>0.72345225910065192</v>
      </c>
      <c r="AF19" s="32">
        <f>'[8]By company'!$AX$382/10^6</f>
        <v>0.71718943614567809</v>
      </c>
      <c r="AG19" s="32">
        <f>'[9]By company'!$AY$402/10^6</f>
        <v>0.77522690914432302</v>
      </c>
      <c r="AH19" s="35">
        <f>'[5]By company'!$AZ$418/10^6</f>
        <v>0.86206376270834117</v>
      </c>
      <c r="AI19" s="45"/>
      <c r="AJ19" s="45"/>
    </row>
    <row r="20" spans="1:41" s="19" customFormat="1">
      <c r="A20" s="26" t="s">
        <v>31</v>
      </c>
      <c r="B20" s="32">
        <f>'[10]By company'!$R$299/10^6</f>
        <v>1.2577089448850001</v>
      </c>
      <c r="C20" s="32">
        <f>'[10]By company'!$S$299/10^6</f>
        <v>1.2582329999999999</v>
      </c>
      <c r="D20" s="32">
        <f>'[10]By company'!$X$299/10^6</f>
        <v>1.20180333892</v>
      </c>
      <c r="E20" s="32">
        <f>'[10]By company'!$AC$299/10^6</f>
        <v>1.2575221299999999</v>
      </c>
      <c r="F20" s="32">
        <f>'[10]By company'!$AH$299/10^6</f>
        <v>1.1146916800000002</v>
      </c>
      <c r="G20" s="32">
        <f>'[11]By company'!$AM$303/10^6</f>
        <v>1.1374022999999998</v>
      </c>
      <c r="H20" s="36">
        <f>'[3]By company'!$AR$323/10^6</f>
        <v>1.1693184852499998</v>
      </c>
      <c r="I20" s="36">
        <f>'[4]By company'!$AW$354/10^6</f>
        <v>1.2040735446200002</v>
      </c>
      <c r="J20" s="46">
        <f>'[5]By company'!$BD$398/10^6</f>
        <v>1.1633777778699999</v>
      </c>
      <c r="K20" s="47">
        <f>'[5]By company'!$BC$398/10^6</f>
        <v>1.23785709462</v>
      </c>
      <c r="L20" s="32">
        <f>'[10]By company'!$Y$299/10^6</f>
        <v>0.31006855</v>
      </c>
      <c r="M20" s="32">
        <f>'[10]By company'!$Z$299/10^6</f>
        <v>0.30720478500000004</v>
      </c>
      <c r="N20" s="32">
        <f>'[10]By company'!$AA$299/10^6</f>
        <v>0.32819672500000002</v>
      </c>
      <c r="O20" s="32">
        <f>'[10]By company'!$AB$299/10^6</f>
        <v>0.3120520699999999</v>
      </c>
      <c r="P20" s="32">
        <f>'[10]By company'!$AD$299/10^6</f>
        <v>0.28248614</v>
      </c>
      <c r="Q20" s="32">
        <f>'[10]By company'!$AE$299/10^6</f>
        <v>0.28661507000000003</v>
      </c>
      <c r="R20" s="32">
        <f>'[10]By company'!$AF$299/10^6</f>
        <v>0.29727008999999999</v>
      </c>
      <c r="S20" s="32">
        <f>'[10]By company'!$AG$299/10^6</f>
        <v>0.24832038000000001</v>
      </c>
      <c r="T20" s="32">
        <f>'[10]By company'!$AI$299/10^6</f>
        <v>0.30189112199999996</v>
      </c>
      <c r="U20" s="32">
        <f>'[10]By company'!$AJ$299/10^6</f>
        <v>0.29946774800000003</v>
      </c>
      <c r="V20" s="36">
        <f>'[12]By company'!$AK$299/10^6</f>
        <v>0.26706076000000001</v>
      </c>
      <c r="W20" s="32">
        <f>'[11]By company'!$AL$303/10^6</f>
        <v>0.26898266999999992</v>
      </c>
      <c r="X20" s="32">
        <f>'[13]By company'!$AN$326/10^6</f>
        <v>0.28225560999999999</v>
      </c>
      <c r="Y20" s="36">
        <f>'[14]By company'!$AO$323/10^6</f>
        <v>0.31037470300000003</v>
      </c>
      <c r="Z20" s="36">
        <f>'[2]By company'!$AP$323/10^6</f>
        <v>0.30508690899999996</v>
      </c>
      <c r="AA20" s="36">
        <f>'[3]By company'!$AQ$323/10^6</f>
        <v>0.27160126325</v>
      </c>
      <c r="AB20" s="36">
        <f>'[15]By company'!$AS$323/10^6</f>
        <v>0.27976612399999995</v>
      </c>
      <c r="AC20" s="36">
        <f>'[6]By company'!$AT$331/10^6</f>
        <v>0.30694100533000007</v>
      </c>
      <c r="AD20" s="36">
        <f>'[7]By company'!$AU$342/10^6</f>
        <v>0.30506938528999999</v>
      </c>
      <c r="AE20" s="36">
        <f t="shared" si="4"/>
        <v>0.31229703000000003</v>
      </c>
      <c r="AF20" s="36">
        <f>'[8]By company'!$AX$364/10^6</f>
        <v>0.29886628462000003</v>
      </c>
      <c r="AG20" s="36">
        <f>'[9]By company'!$AY$382/10^6</f>
        <v>0.32802913</v>
      </c>
      <c r="AH20" s="48">
        <f>'[5]By company'!$AZ$398/10^6</f>
        <v>0.29866465000000003</v>
      </c>
      <c r="AI20" s="45"/>
      <c r="AJ20" s="45"/>
    </row>
    <row r="21" spans="1:41" s="51" customFormat="1">
      <c r="A21" s="49"/>
      <c r="B21" s="50">
        <f t="shared" ref="B21:AH21" si="5">B16-SUM(B17:B20)</f>
        <v>0</v>
      </c>
      <c r="C21" s="50">
        <f t="shared" si="5"/>
        <v>0</v>
      </c>
      <c r="D21" s="37">
        <f t="shared" si="5"/>
        <v>0</v>
      </c>
      <c r="E21" s="37">
        <f t="shared" si="5"/>
        <v>0</v>
      </c>
      <c r="F21" s="37">
        <f t="shared" si="5"/>
        <v>0</v>
      </c>
      <c r="G21" s="37">
        <f t="shared" si="5"/>
        <v>0</v>
      </c>
      <c r="H21" s="37">
        <f t="shared" si="5"/>
        <v>0</v>
      </c>
      <c r="I21" s="37">
        <f t="shared" si="5"/>
        <v>0</v>
      </c>
      <c r="J21" s="38">
        <f t="shared" si="5"/>
        <v>0</v>
      </c>
      <c r="K21" s="39">
        <f>K16-SUM(K17:K20)</f>
        <v>0</v>
      </c>
      <c r="L21" s="37">
        <f t="shared" si="5"/>
        <v>0</v>
      </c>
      <c r="M21" s="37">
        <f t="shared" si="5"/>
        <v>0</v>
      </c>
      <c r="N21" s="37">
        <f t="shared" si="5"/>
        <v>0</v>
      </c>
      <c r="O21" s="37">
        <f t="shared" si="5"/>
        <v>0</v>
      </c>
      <c r="P21" s="37">
        <f t="shared" si="5"/>
        <v>0</v>
      </c>
      <c r="Q21" s="37">
        <f t="shared" si="5"/>
        <v>0</v>
      </c>
      <c r="R21" s="37">
        <f t="shared" si="5"/>
        <v>0</v>
      </c>
      <c r="S21" s="37">
        <f t="shared" si="5"/>
        <v>0</v>
      </c>
      <c r="T21" s="37">
        <f t="shared" si="5"/>
        <v>0</v>
      </c>
      <c r="U21" s="37">
        <f t="shared" si="5"/>
        <v>0</v>
      </c>
      <c r="V21" s="37">
        <f t="shared" si="5"/>
        <v>0</v>
      </c>
      <c r="W21" s="37">
        <f t="shared" si="5"/>
        <v>0</v>
      </c>
      <c r="X21" s="37">
        <f t="shared" si="5"/>
        <v>0</v>
      </c>
      <c r="Y21" s="37">
        <f t="shared" si="5"/>
        <v>0</v>
      </c>
      <c r="Z21" s="37">
        <f t="shared" si="5"/>
        <v>0</v>
      </c>
      <c r="AA21" s="37">
        <f t="shared" si="5"/>
        <v>0</v>
      </c>
      <c r="AB21" s="37">
        <f t="shared" si="5"/>
        <v>0</v>
      </c>
      <c r="AC21" s="37">
        <f t="shared" si="5"/>
        <v>0</v>
      </c>
      <c r="AD21" s="37">
        <f t="shared" si="5"/>
        <v>0</v>
      </c>
      <c r="AE21" s="37">
        <f t="shared" si="5"/>
        <v>0</v>
      </c>
      <c r="AF21" s="37">
        <f t="shared" si="5"/>
        <v>0</v>
      </c>
      <c r="AG21" s="37">
        <f t="shared" si="5"/>
        <v>0</v>
      </c>
      <c r="AH21" s="42">
        <f t="shared" si="5"/>
        <v>0</v>
      </c>
      <c r="AI21" s="45"/>
      <c r="AJ21" s="45"/>
    </row>
    <row r="22" spans="1:41" s="19" customFormat="1">
      <c r="A22" s="20" t="s">
        <v>34</v>
      </c>
      <c r="B22" s="52">
        <f t="shared" ref="B22:AH26" si="6">B28/B16</f>
        <v>3955.0720138895222</v>
      </c>
      <c r="C22" s="52">
        <f t="shared" si="6"/>
        <v>3873.5169964347956</v>
      </c>
      <c r="D22" s="52">
        <f t="shared" si="6"/>
        <v>2729.0916239846747</v>
      </c>
      <c r="E22" s="52">
        <f t="shared" si="6"/>
        <v>2529.8835028686472</v>
      </c>
      <c r="F22" s="52">
        <f t="shared" si="6"/>
        <v>2953.5993924838926</v>
      </c>
      <c r="G22" s="53">
        <f t="shared" si="6"/>
        <v>3126.2550430172164</v>
      </c>
      <c r="H22" s="53">
        <f t="shared" si="6"/>
        <v>3135.0556653563308</v>
      </c>
      <c r="I22" s="53">
        <f t="shared" si="6"/>
        <v>3743.4305196747964</v>
      </c>
      <c r="J22" s="54">
        <f t="shared" si="6"/>
        <v>3629.4348845966051</v>
      </c>
      <c r="K22" s="55">
        <f t="shared" si="6"/>
        <v>4498.5516548662881</v>
      </c>
      <c r="L22" s="52">
        <f t="shared" si="6"/>
        <v>1917.2646545672476</v>
      </c>
      <c r="M22" s="52">
        <f t="shared" si="6"/>
        <v>2748.7008119094035</v>
      </c>
      <c r="N22" s="52">
        <f t="shared" si="6"/>
        <v>2716.8131057790183</v>
      </c>
      <c r="O22" s="52">
        <f t="shared" si="6"/>
        <v>2721.6007776459019</v>
      </c>
      <c r="P22" s="52">
        <f t="shared" si="6"/>
        <v>3032.1281143830415</v>
      </c>
      <c r="Q22" s="52">
        <f t="shared" si="6"/>
        <v>3130.5457963946023</v>
      </c>
      <c r="R22" s="52">
        <f t="shared" si="6"/>
        <v>2665.7903415666087</v>
      </c>
      <c r="S22" s="52">
        <f t="shared" si="6"/>
        <v>3000.0672550380546</v>
      </c>
      <c r="T22" s="52">
        <f t="shared" si="6"/>
        <v>2926.7239821254902</v>
      </c>
      <c r="U22" s="52">
        <f t="shared" si="6"/>
        <v>3423.4447584958066</v>
      </c>
      <c r="V22" s="52">
        <f t="shared" si="6"/>
        <v>3281.2946835433199</v>
      </c>
      <c r="W22" s="52">
        <f t="shared" si="6"/>
        <v>2848.8440133170229</v>
      </c>
      <c r="X22" s="52">
        <f t="shared" si="6"/>
        <v>2722.2209287498754</v>
      </c>
      <c r="Y22" s="53">
        <f t="shared" si="6"/>
        <v>3341.2267861771488</v>
      </c>
      <c r="Z22" s="53">
        <f t="shared" si="6"/>
        <v>3177.4461503868702</v>
      </c>
      <c r="AA22" s="53">
        <f t="shared" si="6"/>
        <v>3201.0547509907578</v>
      </c>
      <c r="AB22" s="53">
        <f t="shared" si="6"/>
        <v>3510.4923522946274</v>
      </c>
      <c r="AC22" s="53">
        <f t="shared" si="6"/>
        <v>3683.7908973091876</v>
      </c>
      <c r="AD22" s="53">
        <f t="shared" si="6"/>
        <v>4094.4468116376015</v>
      </c>
      <c r="AE22" s="53">
        <f t="shared" si="6"/>
        <v>3658.649277644196</v>
      </c>
      <c r="AF22" s="53">
        <f t="shared" si="6"/>
        <v>4425.4850210227505</v>
      </c>
      <c r="AG22" s="53">
        <f t="shared" si="6"/>
        <v>4867.6957489845108</v>
      </c>
      <c r="AH22" s="56">
        <f t="shared" si="6"/>
        <v>4925.8204357136719</v>
      </c>
      <c r="AI22" s="45"/>
      <c r="AJ22" s="45"/>
    </row>
    <row r="23" spans="1:41" s="19" customFormat="1">
      <c r="A23" s="26" t="s">
        <v>28</v>
      </c>
      <c r="B23" s="52">
        <f t="shared" si="6"/>
        <v>3187.9536949500507</v>
      </c>
      <c r="C23" s="52">
        <f t="shared" si="6"/>
        <v>3787.1520968647478</v>
      </c>
      <c r="D23" s="52">
        <f t="shared" si="6"/>
        <v>2601.6202361257642</v>
      </c>
      <c r="E23" s="52">
        <f t="shared" si="6"/>
        <v>2506.5819003426927</v>
      </c>
      <c r="F23" s="52">
        <f t="shared" si="6"/>
        <v>2745.4793430937889</v>
      </c>
      <c r="G23" s="53">
        <f t="shared" si="6"/>
        <v>2483.3837694749309</v>
      </c>
      <c r="H23" s="53">
        <f t="shared" si="6"/>
        <v>2659.5509358623221</v>
      </c>
      <c r="I23" s="53">
        <f t="shared" si="6"/>
        <v>2694.6704050066846</v>
      </c>
      <c r="J23" s="54">
        <f t="shared" si="6"/>
        <v>2474.4490848121791</v>
      </c>
      <c r="K23" s="55">
        <f t="shared" si="6"/>
        <v>4468.429652456115</v>
      </c>
      <c r="L23" s="52">
        <f t="shared" si="6"/>
        <v>2154.890288492435</v>
      </c>
      <c r="M23" s="52">
        <f t="shared" si="6"/>
        <v>3087.8211472044291</v>
      </c>
      <c r="N23" s="52">
        <f t="shared" si="6"/>
        <v>2728.6219584276264</v>
      </c>
      <c r="O23" s="52">
        <f t="shared" si="6"/>
        <v>1982.5442587306632</v>
      </c>
      <c r="P23" s="52">
        <f t="shared" si="6"/>
        <v>2522.2624040159612</v>
      </c>
      <c r="Q23" s="52">
        <f t="shared" si="6"/>
        <v>3189.1961702636972</v>
      </c>
      <c r="R23" s="52">
        <f t="shared" si="6"/>
        <v>2550.7257516719474</v>
      </c>
      <c r="S23" s="52">
        <f t="shared" si="6"/>
        <v>2714.1659270200557</v>
      </c>
      <c r="T23" s="52">
        <f t="shared" si="6"/>
        <v>2342.3564084816426</v>
      </c>
      <c r="U23" s="52">
        <f t="shared" si="6"/>
        <v>2647.4162616586436</v>
      </c>
      <c r="V23" s="52">
        <f t="shared" si="6"/>
        <v>2716.6756511600597</v>
      </c>
      <c r="W23" s="52">
        <f t="shared" si="6"/>
        <v>2207.8754505388874</v>
      </c>
      <c r="X23" s="52">
        <f t="shared" si="6"/>
        <v>2586.5946111931262</v>
      </c>
      <c r="Y23" s="53">
        <f t="shared" si="6"/>
        <v>3104.6857978613107</v>
      </c>
      <c r="Z23" s="53">
        <f t="shared" si="6"/>
        <v>2533.2656529348988</v>
      </c>
      <c r="AA23" s="53">
        <f t="shared" si="6"/>
        <v>2389.5443194771124</v>
      </c>
      <c r="AB23" s="53">
        <f t="shared" si="6"/>
        <v>2266.0800082823639</v>
      </c>
      <c r="AC23" s="53">
        <f t="shared" si="6"/>
        <v>2349.3529386123823</v>
      </c>
      <c r="AD23" s="53">
        <f t="shared" si="6"/>
        <v>2858.8103809022223</v>
      </c>
      <c r="AE23" s="53">
        <f t="shared" si="6"/>
        <v>3286.3776677449555</v>
      </c>
      <c r="AF23" s="53">
        <f t="shared" si="6"/>
        <v>3869.4334218369113</v>
      </c>
      <c r="AG23" s="53">
        <f t="shared" si="6"/>
        <v>5374.9531528917987</v>
      </c>
      <c r="AH23" s="56">
        <f>AH29/AH17</f>
        <v>5056.8546607933886</v>
      </c>
      <c r="AI23" s="45"/>
      <c r="AJ23" s="45"/>
    </row>
    <row r="24" spans="1:41" s="19" customFormat="1">
      <c r="A24" s="26" t="s">
        <v>29</v>
      </c>
      <c r="B24" s="52">
        <f t="shared" si="6"/>
        <v>3626.623893436918</v>
      </c>
      <c r="C24" s="52">
        <f t="shared" si="6"/>
        <v>5614.5842738715892</v>
      </c>
      <c r="D24" s="52">
        <f t="shared" si="6"/>
        <v>2784.4222214334632</v>
      </c>
      <c r="E24" s="52">
        <f t="shared" si="6"/>
        <v>3261.9091753897947</v>
      </c>
      <c r="F24" s="52">
        <f t="shared" si="6"/>
        <v>3502.7814952547078</v>
      </c>
      <c r="G24" s="53">
        <f t="shared" si="6"/>
        <v>5088.5834948508618</v>
      </c>
      <c r="H24" s="53">
        <f t="shared" si="6"/>
        <v>5234.1700166316814</v>
      </c>
      <c r="I24" s="53">
        <f t="shared" si="6"/>
        <v>5156.9908238823773</v>
      </c>
      <c r="J24" s="54">
        <f t="shared" si="6"/>
        <v>5058.7539805121014</v>
      </c>
      <c r="K24" s="55">
        <f t="shared" si="6"/>
        <v>4869.8149442609374</v>
      </c>
      <c r="L24" s="52">
        <f t="shared" si="6"/>
        <v>1240.5711473932918</v>
      </c>
      <c r="M24" s="52">
        <f t="shared" si="6"/>
        <v>4879.6539073334052</v>
      </c>
      <c r="N24" s="52">
        <f t="shared" si="6"/>
        <v>2342.2202591742898</v>
      </c>
      <c r="O24" s="52">
        <f t="shared" si="6"/>
        <v>4281.2082701782028</v>
      </c>
      <c r="P24" s="52">
        <f t="shared" si="6"/>
        <v>4026.8164179228629</v>
      </c>
      <c r="Q24" s="52">
        <f t="shared" si="6"/>
        <v>3458.9950873268263</v>
      </c>
      <c r="R24" s="52">
        <f t="shared" si="6"/>
        <v>2608.5220417869132</v>
      </c>
      <c r="S24" s="52">
        <f t="shared" si="6"/>
        <v>3954.0194309736862</v>
      </c>
      <c r="T24" s="52">
        <f t="shared" si="6"/>
        <v>5167.6748161133419</v>
      </c>
      <c r="U24" s="52">
        <f t="shared" si="6"/>
        <v>4621.4652693997441</v>
      </c>
      <c r="V24" s="52">
        <f t="shared" si="6"/>
        <v>5162.6221399511669</v>
      </c>
      <c r="W24" s="52">
        <f t="shared" si="6"/>
        <v>5424.4606372538619</v>
      </c>
      <c r="X24" s="52">
        <f t="shared" si="6"/>
        <v>5594.8305933359152</v>
      </c>
      <c r="Y24" s="53">
        <f t="shared" si="6"/>
        <v>5611.5562245452647</v>
      </c>
      <c r="Z24" s="53">
        <f t="shared" si="6"/>
        <v>5164.6946488525164</v>
      </c>
      <c r="AA24" s="53">
        <f t="shared" si="6"/>
        <v>4571.0005323562127</v>
      </c>
      <c r="AB24" s="53">
        <f t="shared" si="6"/>
        <v>4679.6337953895245</v>
      </c>
      <c r="AC24" s="53">
        <f t="shared" si="6"/>
        <v>5823.366263419045</v>
      </c>
      <c r="AD24" s="53">
        <f t="shared" si="6"/>
        <v>5157.0240958845443</v>
      </c>
      <c r="AE24" s="53">
        <f t="shared" si="6"/>
        <v>4962.8581410059433</v>
      </c>
      <c r="AF24" s="53">
        <f t="shared" si="6"/>
        <v>4791.8882795489035</v>
      </c>
      <c r="AG24" s="53">
        <f t="shared" si="6"/>
        <v>4878.429540377756</v>
      </c>
      <c r="AH24" s="56">
        <f t="shared" si="6"/>
        <v>4850.4787387854367</v>
      </c>
      <c r="AI24" s="45"/>
      <c r="AJ24" s="45"/>
    </row>
    <row r="25" spans="1:41" s="19" customFormat="1">
      <c r="A25" s="26" t="s">
        <v>30</v>
      </c>
      <c r="B25" s="52">
        <f t="shared" si="6"/>
        <v>3885.7444856104153</v>
      </c>
      <c r="C25" s="52">
        <f t="shared" si="6"/>
        <v>4038.46916653673</v>
      </c>
      <c r="D25" s="52">
        <f t="shared" si="6"/>
        <v>7418.6915493299639</v>
      </c>
      <c r="E25" s="52">
        <f t="shared" si="6"/>
        <v>5015.0729003821634</v>
      </c>
      <c r="F25" s="52">
        <f t="shared" si="6"/>
        <v>6206.4038675991305</v>
      </c>
      <c r="G25" s="53">
        <f t="shared" si="6"/>
        <v>5094.0167503593902</v>
      </c>
      <c r="H25" s="53">
        <f t="shared" si="6"/>
        <v>3402.1120328747274</v>
      </c>
      <c r="I25" s="53">
        <f t="shared" si="6"/>
        <v>5870.1416915251848</v>
      </c>
      <c r="J25" s="54">
        <f t="shared" si="6"/>
        <v>5579.6943346041235</v>
      </c>
      <c r="K25" s="55">
        <f t="shared" si="6"/>
        <v>5685.6228079723769</v>
      </c>
      <c r="L25" s="52">
        <f t="shared" si="6"/>
        <v>3956.4871318601822</v>
      </c>
      <c r="M25" s="52">
        <f t="shared" si="6"/>
        <v>2321.3422039349398</v>
      </c>
      <c r="N25" s="52">
        <f t="shared" si="6"/>
        <v>6330.6386630760971</v>
      </c>
      <c r="O25" s="52">
        <f t="shared" si="6"/>
        <v>6673.1535730201449</v>
      </c>
      <c r="P25" s="52">
        <f t="shared" si="6"/>
        <v>6988.1827030218128</v>
      </c>
      <c r="Q25" s="52">
        <f t="shared" si="6"/>
        <v>6435.7584771902111</v>
      </c>
      <c r="R25" s="52">
        <f t="shared" si="6"/>
        <v>5655.8454529124383</v>
      </c>
      <c r="S25" s="52">
        <f t="shared" si="6"/>
        <v>5736.8200881119546</v>
      </c>
      <c r="T25" s="52">
        <f t="shared" si="6"/>
        <v>6092.9300322560739</v>
      </c>
      <c r="U25" s="52">
        <f t="shared" si="6"/>
        <v>6619.9480043734675</v>
      </c>
      <c r="V25" s="52">
        <f t="shared" si="6"/>
        <v>4478.8861163665833</v>
      </c>
      <c r="W25" s="52">
        <f t="shared" si="6"/>
        <v>3596.410943542834</v>
      </c>
      <c r="X25" s="52">
        <f t="shared" si="6"/>
        <v>1027.9380582770543</v>
      </c>
      <c r="Y25" s="53">
        <f t="shared" si="6"/>
        <v>3511.8643635090257</v>
      </c>
      <c r="Z25" s="53">
        <f t="shared" si="6"/>
        <v>3439.4342827515843</v>
      </c>
      <c r="AA25" s="53">
        <f t="shared" si="6"/>
        <v>4039.8589955469156</v>
      </c>
      <c r="AB25" s="53">
        <f t="shared" si="6"/>
        <v>5670.7288166265153</v>
      </c>
      <c r="AC25" s="53">
        <f t="shared" si="6"/>
        <v>6081.6906392612545</v>
      </c>
      <c r="AD25" s="53">
        <f t="shared" si="6"/>
        <v>6553.0129872476582</v>
      </c>
      <c r="AE25" s="53">
        <f t="shared" si="6"/>
        <v>5155.3699756255028</v>
      </c>
      <c r="AF25" s="53">
        <f t="shared" si="6"/>
        <v>6513.8679492006222</v>
      </c>
      <c r="AG25" s="53">
        <f t="shared" si="6"/>
        <v>5366.9389609296986</v>
      </c>
      <c r="AH25" s="56">
        <f t="shared" si="6"/>
        <v>5728.1442999440787</v>
      </c>
      <c r="AI25" s="45"/>
      <c r="AJ25" s="45"/>
    </row>
    <row r="26" spans="1:41" s="19" customFormat="1">
      <c r="A26" s="26" t="s">
        <v>31</v>
      </c>
      <c r="B26" s="52">
        <f t="shared" si="6"/>
        <v>4867.097117540713</v>
      </c>
      <c r="C26" s="52">
        <f t="shared" si="6"/>
        <v>3584.1179150848393</v>
      </c>
      <c r="D26" s="52">
        <f t="shared" si="6"/>
        <v>62.333668371504537</v>
      </c>
      <c r="E26" s="52">
        <f t="shared" si="6"/>
        <v>620.20315326423281</v>
      </c>
      <c r="F26" s="52">
        <f t="shared" si="6"/>
        <v>548.58471395020445</v>
      </c>
      <c r="G26" s="53">
        <f t="shared" si="6"/>
        <v>741.72417484239156</v>
      </c>
      <c r="H26" s="53">
        <f t="shared" si="6"/>
        <v>1265.288259636972</v>
      </c>
      <c r="I26" s="53">
        <f t="shared" si="6"/>
        <v>497.74849300192341</v>
      </c>
      <c r="J26" s="54">
        <f t="shared" si="6"/>
        <v>692.2468712001546</v>
      </c>
      <c r="K26" s="55">
        <f t="shared" si="6"/>
        <v>1317.3199836041724</v>
      </c>
      <c r="L26" s="52">
        <f t="shared" si="6"/>
        <v>770.58013002731457</v>
      </c>
      <c r="M26" s="52">
        <f>M32/M20</f>
        <v>349.331326149218</v>
      </c>
      <c r="N26" s="52">
        <f t="shared" si="6"/>
        <v>989.41710101058595</v>
      </c>
      <c r="O26" s="52">
        <f t="shared" si="6"/>
        <v>349.13025763639229</v>
      </c>
      <c r="P26" s="52">
        <f t="shared" si="6"/>
        <v>471.473994272315</v>
      </c>
      <c r="Q26" s="52">
        <f t="shared" si="6"/>
        <v>300.80817764948182</v>
      </c>
      <c r="R26" s="52">
        <f t="shared" si="6"/>
        <v>691.76229607901928</v>
      </c>
      <c r="S26" s="52">
        <f t="shared" si="6"/>
        <v>750.89104952041862</v>
      </c>
      <c r="T26" s="52">
        <f t="shared" si="6"/>
        <v>439.45448429293162</v>
      </c>
      <c r="U26" s="52">
        <f t="shared" si="6"/>
        <v>872.75914148664958</v>
      </c>
      <c r="V26" s="52">
        <f t="shared" si="6"/>
        <v>832.64600055398796</v>
      </c>
      <c r="W26" s="52">
        <f t="shared" si="6"/>
        <v>844.81683051880225</v>
      </c>
      <c r="X26" s="52">
        <f t="shared" si="6"/>
        <v>994.7550718025459</v>
      </c>
      <c r="Y26" s="53">
        <f t="shared" si="6"/>
        <v>1221.5200516111722</v>
      </c>
      <c r="Z26" s="53">
        <f t="shared" si="6"/>
        <v>1750.2471818648339</v>
      </c>
      <c r="AA26" s="53">
        <f t="shared" si="6"/>
        <v>1040.8271631325297</v>
      </c>
      <c r="AB26" s="53">
        <f t="shared" si="6"/>
        <v>748.95712364166604</v>
      </c>
      <c r="AC26" s="53">
        <f t="shared" si="6"/>
        <v>505.43859648636214</v>
      </c>
      <c r="AD26" s="53">
        <f t="shared" si="6"/>
        <v>517.85593566159673</v>
      </c>
      <c r="AE26" s="53">
        <f t="shared" si="6"/>
        <v>245.50709904446509</v>
      </c>
      <c r="AF26" s="53">
        <f t="shared" si="6"/>
        <v>282.7567316734997</v>
      </c>
      <c r="AG26" s="53">
        <f t="shared" si="6"/>
        <v>1749.2455278129905</v>
      </c>
      <c r="AH26" s="56">
        <f t="shared" si="6"/>
        <v>2998.9247379031476</v>
      </c>
      <c r="AI26" s="45"/>
      <c r="AJ26" s="45"/>
    </row>
    <row r="27" spans="1:41" s="64" customFormat="1">
      <c r="A27" s="57"/>
      <c r="B27" s="58"/>
      <c r="C27" s="58"/>
      <c r="D27" s="58"/>
      <c r="E27" s="58"/>
      <c r="F27" s="58"/>
      <c r="G27" s="59"/>
      <c r="H27" s="59"/>
      <c r="I27" s="59"/>
      <c r="J27" s="60"/>
      <c r="K27" s="61"/>
      <c r="L27" s="58"/>
      <c r="M27" s="58"/>
      <c r="N27" s="58"/>
      <c r="O27" s="58"/>
      <c r="P27" s="58"/>
      <c r="Q27" s="58"/>
      <c r="R27" s="58"/>
      <c r="S27" s="58"/>
      <c r="T27" s="58"/>
      <c r="U27" s="62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63"/>
      <c r="AI27" s="45"/>
      <c r="AJ27" s="45"/>
    </row>
    <row r="28" spans="1:41" s="19" customFormat="1">
      <c r="A28" s="20" t="s">
        <v>35</v>
      </c>
      <c r="B28" s="53">
        <f>'[3]By company'!R1629</f>
        <v>12598.892037187703</v>
      </c>
      <c r="C28" s="52">
        <f>'[3]Conso THB'!FK153</f>
        <v>16893.61615875503</v>
      </c>
      <c r="D28" s="52">
        <f>'[3]Conso THB'!DX153</f>
        <v>14341.036854706465</v>
      </c>
      <c r="E28" s="52">
        <f>'[3]Conso THB'!CN153</f>
        <v>14683.230933748007</v>
      </c>
      <c r="F28" s="52">
        <f>'[3]Conso THB'!AX153</f>
        <v>18458.275642770226</v>
      </c>
      <c r="G28" s="52">
        <f>'[3]Conso THB'!H153</f>
        <v>21957.556401914964</v>
      </c>
      <c r="H28" s="52">
        <f>'[3]Conso THB'!G153</f>
        <v>27365.670995187207</v>
      </c>
      <c r="I28" s="52">
        <f>'[1]Historical Financials in THB'!J15</f>
        <v>34077.45016858937</v>
      </c>
      <c r="J28" s="65">
        <f>'[1]Historical Financials in THB'!K15</f>
        <v>32893.152317001957</v>
      </c>
      <c r="K28" s="66">
        <f>'[1]Historical Financials in THB'!L15</f>
        <v>44566.970529255173</v>
      </c>
      <c r="L28" s="52">
        <f>'[3]Conso THB'!DN153</f>
        <v>2728.9290302383843</v>
      </c>
      <c r="M28" s="52">
        <f>'[3]Conso THB'!DB153</f>
        <v>3973.8986550615773</v>
      </c>
      <c r="N28" s="52">
        <f>'[3]Conso THB'!CS153</f>
        <v>3996.4319668739645</v>
      </c>
      <c r="O28" s="52">
        <f>'[3]Conso THB'!CJ153</f>
        <v>3983.9712815740886</v>
      </c>
      <c r="P28" s="52">
        <f>'[3]Conso THB'!CA153</f>
        <v>4564.7158750190174</v>
      </c>
      <c r="Q28" s="52">
        <f>'[3]Conso THB'!BO153</f>
        <v>4967.6911947234566</v>
      </c>
      <c r="R28" s="52">
        <f>'[3]Conso THB'!BC153</f>
        <v>4351.9445855158519</v>
      </c>
      <c r="S28" s="52">
        <f>'[3]Conso THB'!AT153</f>
        <v>4573.923987511891</v>
      </c>
      <c r="T28" s="52">
        <f>'[3]Conso THB'!AK153</f>
        <v>4760.9631841459059</v>
      </c>
      <c r="U28" s="52">
        <f>'[3]Conso THB'!Y153</f>
        <v>6212.132216600181</v>
      </c>
      <c r="V28" s="52">
        <f>'[3]Conso THB'!M153</f>
        <v>5911.347079164846</v>
      </c>
      <c r="W28" s="52">
        <f>'[3]Conso THB'!D153</f>
        <v>5073.1139220040222</v>
      </c>
      <c r="X28" s="52">
        <f>'[3]Conso THB'!X153</f>
        <v>4804.096332878582</v>
      </c>
      <c r="Y28" s="52">
        <f>'[3]Conso THB'!L153</f>
        <v>7749.5042689853317</v>
      </c>
      <c r="Z28" s="52">
        <f>'[3]Conso THB'!C153</f>
        <v>7560.9718045045393</v>
      </c>
      <c r="AA28" s="52">
        <f>'[3]Conso THB'!B153</f>
        <v>7251.0985888187515</v>
      </c>
      <c r="AB28" s="52">
        <f>'[15]Conso THB'!B153</f>
        <v>7681.4401338957323</v>
      </c>
      <c r="AC28" s="52">
        <f>'[6]Conso THB'!$B$153</f>
        <v>8188.6900193756355</v>
      </c>
      <c r="AD28" s="52">
        <f>'[7]Conso THB'!$B$153</f>
        <v>9771.9235752647492</v>
      </c>
      <c r="AE28" s="52">
        <f t="shared" ref="AE28:AE40" si="7">I28-AB28-AC28-AD28</f>
        <v>8435.3964400532514</v>
      </c>
      <c r="AF28" s="52">
        <f>'[8]Conso THB'!$B$153</f>
        <v>10289.799532620993</v>
      </c>
      <c r="AG28" s="52">
        <f>'[1]Historical Financials in THB'!AH15</f>
        <v>12394.367090379281</v>
      </c>
      <c r="AH28" s="17">
        <f>'[5]By company'!$AZ$1965</f>
        <v>13447.405601378188</v>
      </c>
      <c r="AI28" s="45"/>
      <c r="AJ28" s="45"/>
      <c r="AK28" s="69"/>
      <c r="AL28" s="69"/>
      <c r="AM28" s="69"/>
      <c r="AN28" s="69"/>
      <c r="AO28" s="67"/>
    </row>
    <row r="29" spans="1:41" s="19" customFormat="1">
      <c r="A29" s="26" t="s">
        <v>28</v>
      </c>
      <c r="B29" s="52">
        <f>'[3]By company'!$R$1615</f>
        <v>4165.7865423906596</v>
      </c>
      <c r="C29" s="52">
        <f>'[3]Conso THB'!FK154</f>
        <v>8794.2519243883435</v>
      </c>
      <c r="D29" s="52">
        <f>'[3]Conso THB'!DX154</f>
        <v>6647.3128649591445</v>
      </c>
      <c r="E29" s="52">
        <f>'[3]Conso THB'!CN154</f>
        <v>7261.5412456562744</v>
      </c>
      <c r="F29" s="52">
        <f>'[3]Conso THB'!AX154</f>
        <v>8504.2806793911077</v>
      </c>
      <c r="G29" s="52">
        <f>'[3]Conso THB'!H154</f>
        <v>8477.2200320510765</v>
      </c>
      <c r="H29" s="52">
        <f>'[3]Conso THB'!G154</f>
        <v>10103.777162718066</v>
      </c>
      <c r="I29" s="52">
        <f>'[4]Conso THB'!$G$154</f>
        <v>10060.927646297656</v>
      </c>
      <c r="J29" s="65">
        <f>'[5]Conso THB'!$K$154</f>
        <v>9251.5849784955135</v>
      </c>
      <c r="K29" s="66">
        <f>'[5]Conso THB'!$J$154</f>
        <v>18278.64506653163</v>
      </c>
      <c r="L29" s="52">
        <f>'[3]Conso THB'!DN154</f>
        <v>1533.2647787866192</v>
      </c>
      <c r="M29" s="52">
        <f>'[3]Conso THB'!DB154</f>
        <v>2363.1951698100356</v>
      </c>
      <c r="N29" s="52">
        <f>'[3]Conso THB'!CS154</f>
        <v>2010.0586780520543</v>
      </c>
      <c r="O29" s="52">
        <f>'[3]Conso THB'!CJ154</f>
        <v>1355.0226190075655</v>
      </c>
      <c r="P29" s="52">
        <f>'[3]Conso THB'!CA154</f>
        <v>1881.040547026492</v>
      </c>
      <c r="Q29" s="52">
        <f>'[3]Conso THB'!BO154</f>
        <v>2497.5154913262895</v>
      </c>
      <c r="R29" s="52">
        <f>'[3]Conso THB'!BC154</f>
        <v>2058.3781372263038</v>
      </c>
      <c r="S29" s="52">
        <f>'[3]Conso THB'!AT154</f>
        <v>2067.3465038120221</v>
      </c>
      <c r="T29" s="52">
        <f>'[3]Conso THB'!AK154</f>
        <v>1856.5240100331384</v>
      </c>
      <c r="U29" s="52">
        <f>'[3]Conso THB'!Y154</f>
        <v>2339.1634325222067</v>
      </c>
      <c r="V29" s="52">
        <f>'[3]Conso THB'!M154</f>
        <v>2378.7878113455199</v>
      </c>
      <c r="W29" s="52">
        <f>'[3]Conso THB'!D154</f>
        <v>1902.7447781502115</v>
      </c>
      <c r="X29" s="52">
        <f>'[3]Conso THB'!X154</f>
        <v>2336.5949653691659</v>
      </c>
      <c r="Y29" s="52">
        <f>'[3]Conso THB'!L154</f>
        <v>3064.5484746924376</v>
      </c>
      <c r="Z29" s="52">
        <f>'[3]Conso THB'!C154</f>
        <v>2500.608033424317</v>
      </c>
      <c r="AA29" s="52">
        <f>'[3]Conso THB'!B154</f>
        <v>2202.0256892321459</v>
      </c>
      <c r="AB29" s="52">
        <f>'[15]Conso THB'!B154</f>
        <v>1992.7276942311482</v>
      </c>
      <c r="AC29" s="52">
        <f>'[6]Conso THB'!$B$154</f>
        <v>2229.1741854040183</v>
      </c>
      <c r="AD29" s="52">
        <f>'[7]Conso THB'!$B$154</f>
        <v>2827.6574096282002</v>
      </c>
      <c r="AE29" s="52">
        <f t="shared" si="7"/>
        <v>3011.3683570342891</v>
      </c>
      <c r="AF29" s="52">
        <f>'[8]Conso THB'!$B$154</f>
        <v>3662.4844473320268</v>
      </c>
      <c r="AG29" s="52">
        <f>'[9]Conso THB'!$B$154</f>
        <v>5731.7155115528985</v>
      </c>
      <c r="AH29" s="17">
        <f>'[5]Conso THB'!$B$154</f>
        <v>5873.0767506124175</v>
      </c>
      <c r="AI29" s="45"/>
      <c r="AJ29" s="45"/>
      <c r="AK29" s="69"/>
      <c r="AL29" s="69"/>
      <c r="AM29" s="69"/>
      <c r="AN29" s="69"/>
      <c r="AO29" s="67"/>
    </row>
    <row r="30" spans="1:41" s="19" customFormat="1">
      <c r="A30" s="26" t="s">
        <v>29</v>
      </c>
      <c r="B30" s="52">
        <f>'[3]By company'!R1616</f>
        <v>1029.9537040109926</v>
      </c>
      <c r="C30" s="52">
        <f>'[3]Conso THB'!FK155</f>
        <v>2348.9230914011919</v>
      </c>
      <c r="D30" s="52">
        <f>'[3]Conso THB'!DX155</f>
        <v>2179.044686715727</v>
      </c>
      <c r="E30" s="52">
        <f>'[3]Conso THB'!CN155</f>
        <v>2966.5675983240717</v>
      </c>
      <c r="F30" s="52">
        <f>'[3]Conso THB'!AX155</f>
        <v>4020.5711676422929</v>
      </c>
      <c r="G30" s="52">
        <f>'[3]Conso THB'!H155</f>
        <v>6691.1599616844023</v>
      </c>
      <c r="H30" s="52">
        <f>'[3]Conso THB'!G155</f>
        <v>7246.2485491640718</v>
      </c>
      <c r="I30" s="52">
        <f>'[4]Conso THB'!$G$155</f>
        <v>7064.249628545298</v>
      </c>
      <c r="J30" s="65">
        <f>'[5]Conso THB'!$K$155</f>
        <v>6888.5350913194334</v>
      </c>
      <c r="K30" s="66">
        <f>'[5]Conso THB'!$J$155</f>
        <v>7307.4054740667771</v>
      </c>
      <c r="L30" s="52">
        <f>'[3]Conso THB'!DN155</f>
        <v>263.23020912627891</v>
      </c>
      <c r="M30" s="52">
        <f>'[3]Conso THB'!DB155</f>
        <v>1096.3776563537499</v>
      </c>
      <c r="N30" s="52">
        <f>'[3]Conso THB'!CS155</f>
        <v>502.86578024296409</v>
      </c>
      <c r="O30" s="52">
        <f>'[3]Conso THB'!CJ155</f>
        <v>1104.0939526010789</v>
      </c>
      <c r="P30" s="52">
        <f>'[3]Conso THB'!CA155</f>
        <v>1009.9567654422929</v>
      </c>
      <c r="Q30" s="52">
        <f>'[3]Conso THB'!BO155</f>
        <v>1028.0429143615295</v>
      </c>
      <c r="R30" s="52">
        <f>'[3]Conso THB'!BC155</f>
        <v>754.29880628004139</v>
      </c>
      <c r="S30" s="52">
        <f>'[3]Conso THB'!AT155</f>
        <v>1228.2726815584292</v>
      </c>
      <c r="T30" s="52">
        <f>'[3]Conso THB'!AK155</f>
        <v>1544.7883609757546</v>
      </c>
      <c r="U30" s="52">
        <f>'[3]Conso THB'!Y155</f>
        <v>1600.2680111095001</v>
      </c>
      <c r="V30" s="52">
        <f>'[3]Conso THB'!M155</f>
        <v>1712.2688353400549</v>
      </c>
      <c r="W30" s="52">
        <f>'[3]Conso THB'!D155</f>
        <v>1833.8347542590927</v>
      </c>
      <c r="X30" s="52">
        <f>'[3]Conso THB'!X155</f>
        <v>1915.328934310664</v>
      </c>
      <c r="Y30" s="52">
        <f>'[3]Conso THB'!L155</f>
        <v>1933.8085853078887</v>
      </c>
      <c r="Z30" s="52">
        <f>'[3]Conso THB'!C155</f>
        <v>1818.2750125486846</v>
      </c>
      <c r="AA30" s="52">
        <f>'[3]Conso THB'!B155</f>
        <v>1578.8360169968346</v>
      </c>
      <c r="AB30" s="52">
        <f>'[15]Conso THB'!B155</f>
        <v>1600.273589697146</v>
      </c>
      <c r="AC30" s="52">
        <f>'[6]Conso THB'!$B$155</f>
        <v>2026.209022038626</v>
      </c>
      <c r="AD30" s="52">
        <f>'[7]Conso THB'!$B$155</f>
        <v>1683.2164625868268</v>
      </c>
      <c r="AE30" s="52">
        <f t="shared" si="7"/>
        <v>1754.5505542226988</v>
      </c>
      <c r="AF30" s="52">
        <f>'[8]Conso THB'!$B$155</f>
        <v>1737.3032496053047</v>
      </c>
      <c r="AG30" s="52">
        <f>'[9]Conso THB'!$B$155</f>
        <v>1837.3059889243405</v>
      </c>
      <c r="AH30" s="17">
        <f>'[5]Conso THB'!$B$155</f>
        <v>1978.2456813144327</v>
      </c>
      <c r="AI30" s="45"/>
      <c r="AJ30" s="45"/>
      <c r="AK30" s="69"/>
      <c r="AL30" s="69"/>
      <c r="AM30" s="69"/>
      <c r="AN30" s="69"/>
      <c r="AO30" s="67"/>
    </row>
    <row r="31" spans="1:41" s="19" customFormat="1">
      <c r="A31" s="26" t="s">
        <v>30</v>
      </c>
      <c r="B31" s="52">
        <f>'[3]By company'!$R$1606*'[3]By company'!$R$2</f>
        <v>1309.7610937118529</v>
      </c>
      <c r="C31" s="52">
        <f>'[3]Conso THB'!FK156-C32</f>
        <v>1464.308535094553</v>
      </c>
      <c r="D31" s="52">
        <f>'[3]Conso THB'!DX156-D32</f>
        <v>5307.4914956084986</v>
      </c>
      <c r="E31" s="52">
        <f>'[3]Conso THB'!CN156-E32</f>
        <v>3710.8873450074161</v>
      </c>
      <c r="F31" s="52">
        <f>'[3]Conso THB'!AX156-F32</f>
        <v>5519.6383438565026</v>
      </c>
      <c r="G31" s="52">
        <f>'[3]Conso THB'!H156-G32</f>
        <v>5897.256497634804</v>
      </c>
      <c r="H31" s="52">
        <f>'[3]Conso THB'!G156-H32</f>
        <v>8083.9019903877988</v>
      </c>
      <c r="I31" s="52">
        <f>'[4]Conso THB'!$G$156-I32</f>
        <v>16411.244731657411</v>
      </c>
      <c r="J31" s="65">
        <f>'[5]Conso THB'!$K$156-J32</f>
        <v>15617.31520954736</v>
      </c>
      <c r="K31" s="66">
        <f>'[5]Conso THB'!$J$156-K32</f>
        <v>17499.962467774443</v>
      </c>
      <c r="L31" s="52">
        <f>'[3]Conso THB'!DN156-L32</f>
        <v>750.0064979772892</v>
      </c>
      <c r="M31" s="52">
        <f>'[3]Conso THB'!DB156-M32</f>
        <v>344.76820475115358</v>
      </c>
      <c r="N31" s="52">
        <f>'[3]Conso THB'!CS156-N32</f>
        <v>1212.0005188203725</v>
      </c>
      <c r="O31" s="52">
        <f>'[3]Conso THB'!CJ156-O32</f>
        <v>1404.1121234586008</v>
      </c>
      <c r="P31" s="52">
        <f>'[3]Conso THB'!CA156-P32</f>
        <v>1581.9885040469103</v>
      </c>
      <c r="Q31" s="52">
        <f>'[3]Conso THB'!BO156-Q32</f>
        <v>1415.2484529497731</v>
      </c>
      <c r="R31" s="52">
        <f>'[3]Conso THB'!BC156-R32</f>
        <v>1352.3185864290897</v>
      </c>
      <c r="S31" s="52">
        <f>'[3]Conso THB'!AT156-S32</f>
        <v>1170.0828004307295</v>
      </c>
      <c r="T31" s="52">
        <f>'[3]Conso THB'!AK156-T32</f>
        <v>1421.5333877219593</v>
      </c>
      <c r="U31" s="52">
        <f>'[3]Conso THB'!Y156-U32</f>
        <v>1888.5670333762503</v>
      </c>
      <c r="V31" s="52">
        <f>'[3]Conso THB'!M156-V32</f>
        <v>1465.3888789422228</v>
      </c>
      <c r="W31" s="52">
        <f>'[3]Conso THB'!D156-W32</f>
        <v>1121.7671975943713</v>
      </c>
      <c r="X31" s="52">
        <f>'[3]Conso THB'!X156-X32</f>
        <v>243.44483312346654</v>
      </c>
      <c r="Y31" s="52">
        <f>'[3]Conso THB'!L156-Y32</f>
        <v>2378.5872018148866</v>
      </c>
      <c r="Z31" s="52">
        <f>'[3]Conso THB'!C156-Z32</f>
        <v>2529.08877550447</v>
      </c>
      <c r="AA31" s="52">
        <f>'[3]Conso THB'!B156-AA32</f>
        <v>2935.734533255893</v>
      </c>
      <c r="AB31" s="52">
        <f>'[15]Conso THB'!B156-AB32</f>
        <v>3895.9817782669493</v>
      </c>
      <c r="AC31" s="52">
        <f>'[6]Conso THB'!$B$156-AC32</f>
        <v>3765.575851090477</v>
      </c>
      <c r="AD31" s="52">
        <f>'[7]Conso THB'!$B$156-AD32</f>
        <v>5020.0230469340413</v>
      </c>
      <c r="AE31" s="52">
        <f t="shared" si="7"/>
        <v>3729.6640553659427</v>
      </c>
      <c r="AF31" s="52">
        <f>'[8]Conso THB'!$B$156-AF32</f>
        <v>4671.6772816145985</v>
      </c>
      <c r="AG31" s="52">
        <f>'[9]Conso THB'!$B$156-AG32</f>
        <v>4160.5955022477747</v>
      </c>
      <c r="AH31" s="17">
        <f>'[5]Conso THB'!$B$156-AH32</f>
        <v>4938.0256285461292</v>
      </c>
      <c r="AI31" s="70"/>
      <c r="AJ31" s="45"/>
      <c r="AK31" s="69"/>
      <c r="AL31" s="69"/>
      <c r="AM31" s="69"/>
      <c r="AN31" s="69"/>
      <c r="AO31" s="67"/>
    </row>
    <row r="32" spans="1:41" s="19" customFormat="1">
      <c r="A32" s="26" t="s">
        <v>31</v>
      </c>
      <c r="B32" s="52">
        <f>'[3]By company'!$R$1591*'[3]By company'!$R$2</f>
        <v>6121.3915803549553</v>
      </c>
      <c r="C32" s="52">
        <f>'[3]By company'!S1591*'[3]By company'!S2</f>
        <v>4509.6554366509426</v>
      </c>
      <c r="D32" s="52">
        <f>'[3]By company'!$X$1591*'[3]By company'!$X$2</f>
        <v>74.912810776006154</v>
      </c>
      <c r="E32" s="52">
        <f>'[3]By company'!$AC$1591*'[3]By company'!$AC$2</f>
        <v>779.91919032555438</v>
      </c>
      <c r="F32" s="52">
        <f>'[1]Segments Analysis in USD'!F32*'[3]By company'!$AH$2</f>
        <v>611.50281641547292</v>
      </c>
      <c r="G32" s="52">
        <f>'[1]Segments Analysis in USD'!G32*'[3]By company'!$AM$2</f>
        <v>843.63878243133809</v>
      </c>
      <c r="H32" s="52">
        <f>'[1]Segments Analysis in USD'!H32*'[3]By company'!$AR$2</f>
        <v>1479.5249511633126</v>
      </c>
      <c r="I32" s="52">
        <f>'[1]Segments Analysis in USD'!I32*'[4]By company'!$AW$2</f>
        <v>599.32579229808925</v>
      </c>
      <c r="J32" s="65">
        <f>'[5]EBITDA table (VJ)'!$H$20</f>
        <v>805.34462675429586</v>
      </c>
      <c r="K32" s="66">
        <f>'[5]EBITDA table (VJ)'!$G$20</f>
        <v>1630.653887589127</v>
      </c>
      <c r="L32" s="52">
        <f>'[1]Segments Analysis in USD'!L32*'[3]By company'!$Y$2</f>
        <v>238.93266357638089</v>
      </c>
      <c r="M32" s="52">
        <f>('[1]Segments Analysis in USD'!L32+'[1]Segments Analysis in USD'!M32)*'[3]By company'!$Z$2-L32</f>
        <v>107.31625494343541</v>
      </c>
      <c r="N32" s="52">
        <f>('[1]Segments Analysis in USD'!L32+'[1]Segments Analysis in USD'!M32+'[1]Segments Analysis in USD'!N32)*'[3]By company'!$AA$2-L32-M32</f>
        <v>324.72345221066854</v>
      </c>
      <c r="O32" s="52">
        <f>E32-L32-M32-N32</f>
        <v>108.94681959506948</v>
      </c>
      <c r="P32" s="52">
        <f>'[1]Segments Analysis in USD'!P32*'[3]By company'!$AD$2</f>
        <v>133.18486875236837</v>
      </c>
      <c r="Q32" s="52">
        <f>('[1]Segments Analysis in USD'!P32+'[1]Segments Analysis in USD'!Q32)*'[3]By company'!$AE$2-P32</f>
        <v>86.21615689357867</v>
      </c>
      <c r="R32" s="52">
        <f>('[1]Segments Analysis in USD'!P32+'[1]Segments Analysis in USD'!Q32+'[1]Segments Analysis in USD'!R32)*'[3]By company'!$AF$2-P32-Q32</f>
        <v>205.64024001401668</v>
      </c>
      <c r="S32" s="52">
        <f>F32-P32-Q32-R32</f>
        <v>186.46155075550917</v>
      </c>
      <c r="T32" s="52">
        <f>'[1]Segments Analysis in USD'!T32*'[3]By company'!$AI$2</f>
        <v>132.66740733112448</v>
      </c>
      <c r="U32" s="52">
        <f>('[1]Segments Analysis in USD'!T32+'[1]Segments Analysis in USD'!U32)*'[3]By company'!$AJ$2-T32</f>
        <v>261.36321464742036</v>
      </c>
      <c r="V32" s="52">
        <f>('[1]Segments Analysis in USD'!T32+'[1]Segments Analysis in USD'!U32+'[1]Segments Analysis in USD'!V32)*'[3]By company'!$AK$2-T32-U32</f>
        <v>222.36707371890844</v>
      </c>
      <c r="W32" s="52">
        <f>G32-T32-U32-V32</f>
        <v>227.24108673388486</v>
      </c>
      <c r="X32" s="52">
        <f>'[1]Segments Analysis in USD'!X32*'[3]By company'!$AN$2</f>
        <v>280.77519959222138</v>
      </c>
      <c r="Y32" s="52">
        <f>('[1]Segments Analysis in USD'!X32+'[1]Segments Analysis in USD'!Y32)*'[3]By company'!$AO$2-X32</f>
        <v>379.12892322736229</v>
      </c>
      <c r="Z32" s="52">
        <f>('[1]Segments Analysis in USD'!X32+'[1]Segments Analysis in USD'!Y32+'[1]Segments Analysis in USD'!Z32)*'[3]By company'!$AP$2-X32-Y32</f>
        <v>533.97750270110294</v>
      </c>
      <c r="AA32" s="52">
        <f>J32-(AD32+AC32+AB32)</f>
        <v>282.68997233170887</v>
      </c>
      <c r="AB32" s="52">
        <f>'[1]Segments Analysis in USD'!AB32*'[15]By company'!$AS$2</f>
        <v>209.53283152341763</v>
      </c>
      <c r="AC32" s="52">
        <f>'[6]EBITDA table (VJ)'!$B$20</f>
        <v>155.13983093810825</v>
      </c>
      <c r="AD32" s="52">
        <f>'[7]EBITDA table (VJ)'!$B$20</f>
        <v>157.98199196106111</v>
      </c>
      <c r="AE32" s="52">
        <f t="shared" si="7"/>
        <v>76.671137875502296</v>
      </c>
      <c r="AF32" s="52">
        <f>'[8]EBITDA table (VJ)'!$B$20</f>
        <v>84.506453846553143</v>
      </c>
      <c r="AG32" s="52">
        <f>'[9]EBITDA table (VJ)'!$B$20</f>
        <v>573.8034886448861</v>
      </c>
      <c r="AH32" s="17">
        <f>'[5]EBITDA table (VJ)'!$B$20</f>
        <v>895.67280722218538</v>
      </c>
      <c r="AI32" s="70"/>
      <c r="AJ32" s="45"/>
      <c r="AK32" s="69"/>
      <c r="AL32" s="69"/>
      <c r="AM32" s="69"/>
      <c r="AN32" s="69"/>
      <c r="AO32" s="67"/>
    </row>
    <row r="33" spans="1:41" s="74" customFormat="1">
      <c r="A33" s="26" t="s">
        <v>36</v>
      </c>
      <c r="B33" s="71">
        <f>'[3]By company'!$R$1624</f>
        <v>-28.000883280757108</v>
      </c>
      <c r="C33" s="52">
        <f t="shared" ref="C33:H33" si="8">C28-SUM(C29:C32)</f>
        <v>-223.52282877999824</v>
      </c>
      <c r="D33" s="71">
        <f t="shared" si="8"/>
        <v>132.27499664708921</v>
      </c>
      <c r="E33" s="71">
        <f t="shared" si="8"/>
        <v>-35.684445565309943</v>
      </c>
      <c r="F33" s="71">
        <f t="shared" si="8"/>
        <v>-197.71736453515041</v>
      </c>
      <c r="G33" s="71">
        <f t="shared" si="8"/>
        <v>48.281128113343584</v>
      </c>
      <c r="H33" s="71">
        <f t="shared" si="8"/>
        <v>452.21834175395634</v>
      </c>
      <c r="I33" s="71">
        <f>I28-SUM(I29:I32)</f>
        <v>-58.297630209082854</v>
      </c>
      <c r="J33" s="72">
        <f>J28-SUM(J29:J32)</f>
        <v>330.37241088535302</v>
      </c>
      <c r="K33" s="73">
        <f>K28-SUM(K29:K32)</f>
        <v>-149.69636670680484</v>
      </c>
      <c r="L33" s="52">
        <f>L28-SUM(L29:L32)</f>
        <v>-56.505119228183958</v>
      </c>
      <c r="M33" s="52">
        <f t="shared" ref="M33:R33" si="9">M28-SUM(M29:M32)</f>
        <v>62.241369203202794</v>
      </c>
      <c r="N33" s="52">
        <f t="shared" si="9"/>
        <v>-53.216462452095129</v>
      </c>
      <c r="O33" s="52">
        <f t="shared" si="9"/>
        <v>11.795766911774081</v>
      </c>
      <c r="P33" s="52">
        <f t="shared" si="9"/>
        <v>-41.454810249045295</v>
      </c>
      <c r="Q33" s="52">
        <f t="shared" si="9"/>
        <v>-59.331820807714394</v>
      </c>
      <c r="R33" s="52">
        <f t="shared" si="9"/>
        <v>-18.691184433600029</v>
      </c>
      <c r="S33" s="52">
        <f>S28-SUM(S29:S32)</f>
        <v>-78.239549044798878</v>
      </c>
      <c r="T33" s="52">
        <f t="shared" ref="T33:Y33" si="10">T28-SUM(T29:T32)</f>
        <v>-194.54998191607046</v>
      </c>
      <c r="U33" s="52">
        <f>U28-SUM(U29:U32)</f>
        <v>122.77052494480358</v>
      </c>
      <c r="V33" s="52">
        <f t="shared" si="10"/>
        <v>132.53447981813952</v>
      </c>
      <c r="W33" s="52">
        <f t="shared" si="10"/>
        <v>-12.473894733538145</v>
      </c>
      <c r="X33" s="52">
        <f t="shared" si="10"/>
        <v>27.952400483063684</v>
      </c>
      <c r="Y33" s="52">
        <f t="shared" si="10"/>
        <v>-6.5689160572428591</v>
      </c>
      <c r="Z33" s="52">
        <f>Z28-SUM(Z29:Z32)</f>
        <v>179.02248032596526</v>
      </c>
      <c r="AA33" s="52">
        <f>AA28-SUM(AA29:AA32)</f>
        <v>251.81237700216843</v>
      </c>
      <c r="AB33" s="52">
        <f>AB28-SUM(AB29:AB32)</f>
        <v>-17.075759822929285</v>
      </c>
      <c r="AC33" s="52">
        <f t="shared" ref="AC33" si="11">AC28-SUM(AC29:AC32)</f>
        <v>12.591129904405534</v>
      </c>
      <c r="AD33" s="52">
        <f>AD28-SUM(AD29:AD32)</f>
        <v>83.044664154618658</v>
      </c>
      <c r="AE33" s="52">
        <f t="shared" si="7"/>
        <v>-136.85766444517776</v>
      </c>
      <c r="AF33" s="52">
        <f>AF28-SUM(AF29:AF32)</f>
        <v>133.82810022250851</v>
      </c>
      <c r="AG33" s="52">
        <f>AG28-SUM(AG29:AG32)</f>
        <v>90.946599009381316</v>
      </c>
      <c r="AH33" s="17">
        <f>AH28-SUM(AH29:AH32)</f>
        <v>-237.61526631697598</v>
      </c>
      <c r="AI33" s="45"/>
      <c r="AJ33" s="45"/>
      <c r="AK33" s="69"/>
      <c r="AL33" s="69"/>
      <c r="AM33" s="69"/>
      <c r="AN33" s="69"/>
      <c r="AO33" s="67"/>
    </row>
    <row r="34" spans="1:41" s="25" customFormat="1">
      <c r="A34" s="26"/>
      <c r="B34" s="28"/>
      <c r="C34" s="28"/>
      <c r="D34" s="28"/>
      <c r="E34" s="28"/>
      <c r="F34" s="28"/>
      <c r="G34" s="28"/>
      <c r="H34" s="28"/>
      <c r="I34" s="28"/>
      <c r="J34" s="75">
        <f>J28-SUM(J29:J33)</f>
        <v>0</v>
      </c>
      <c r="K34" s="76">
        <f>K28-SUM(K29:K33)</f>
        <v>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77"/>
      <c r="AI34" s="45"/>
      <c r="AJ34" s="45"/>
    </row>
    <row r="35" spans="1:41" s="19" customFormat="1">
      <c r="A35" s="20" t="s">
        <v>37</v>
      </c>
      <c r="B35" s="52">
        <v>96858</v>
      </c>
      <c r="C35" s="52">
        <f>'[3]Conso THB'!FK145</f>
        <v>186096</v>
      </c>
      <c r="D35" s="52">
        <v>210728.984</v>
      </c>
      <c r="E35" s="52">
        <v>229120.448</v>
      </c>
      <c r="F35" s="52">
        <v>243907.21766484791</v>
      </c>
      <c r="G35" s="52">
        <f>'[3]Conso THB'!H145</f>
        <v>234697.94899999999</v>
      </c>
      <c r="H35" s="52">
        <f>'[3]Conso THB'!$G$145</f>
        <v>254619.53899999999</v>
      </c>
      <c r="I35" s="52">
        <f>'[1]Historical Financials in THB'!J12</f>
        <v>286332.272</v>
      </c>
      <c r="J35" s="65">
        <f>'[5]Conso THB'!$K$145</f>
        <v>281205.07500000001</v>
      </c>
      <c r="K35" s="66">
        <f>'[5]Conso THB'!$J$145</f>
        <v>326151.65687900002</v>
      </c>
      <c r="L35" s="52">
        <v>55494</v>
      </c>
      <c r="M35" s="52">
        <v>56807.148000000001</v>
      </c>
      <c r="N35" s="52">
        <v>59181.069999999992</v>
      </c>
      <c r="O35" s="52">
        <v>57638.23000000001</v>
      </c>
      <c r="P35" s="52">
        <v>61646.606</v>
      </c>
      <c r="Q35" s="52">
        <v>64029.859889935993</v>
      </c>
      <c r="R35" s="52">
        <v>63606.215110064019</v>
      </c>
      <c r="S35" s="52">
        <v>54624.536664847896</v>
      </c>
      <c r="T35" s="52">
        <v>53660.3648109368</v>
      </c>
      <c r="U35" s="52">
        <f>'[3]Conso THB'!Y145</f>
        <v>61225.241189063199</v>
      </c>
      <c r="V35" s="52">
        <f>'[3]Conso THB'!M145</f>
        <v>62333.540304536982</v>
      </c>
      <c r="W35" s="52">
        <v>57478.802695463004</v>
      </c>
      <c r="X35" s="52">
        <f>'[13]By company'!$AN$635</f>
        <v>57164.231830578989</v>
      </c>
      <c r="Y35" s="52">
        <f>'[14]By company'!$AO$635</f>
        <v>66730.030342933402</v>
      </c>
      <c r="Z35" s="52">
        <f>'[2]By company'!$AP$635</f>
        <v>65435.834507806205</v>
      </c>
      <c r="AA35" s="52">
        <f>'[3]Conso THB'!$B$145</f>
        <v>65289.440000000002</v>
      </c>
      <c r="AB35" s="52">
        <f>'[15]Conso THB'!$B$145</f>
        <v>71650.278999999995</v>
      </c>
      <c r="AC35" s="52">
        <f>'[6]Conso THB'!$B$145</f>
        <v>71660.810000000012</v>
      </c>
      <c r="AD35" s="52">
        <f>'[7]Conso THB'!$B$145</f>
        <v>72604.546000000002</v>
      </c>
      <c r="AE35" s="52">
        <f t="shared" si="7"/>
        <v>70416.637000000017</v>
      </c>
      <c r="AF35" s="52">
        <f>'[8]Conso THB'!$B$145</f>
        <v>76143.351999999999</v>
      </c>
      <c r="AG35" s="52">
        <f>'[9]Conso THB'!$B$145</f>
        <v>83590.938999999998</v>
      </c>
      <c r="AH35" s="17">
        <f>'[5]Conso THB'!$B$145</f>
        <v>96000.728879000002</v>
      </c>
      <c r="AI35" s="45"/>
      <c r="AJ35" s="45"/>
    </row>
    <row r="36" spans="1:41" s="19" customFormat="1">
      <c r="A36" s="26" t="s">
        <v>28</v>
      </c>
      <c r="B36" s="52">
        <v>58072.749382776339</v>
      </c>
      <c r="C36" s="52">
        <f>'[3]Conso THB'!FK146</f>
        <v>129671.01254678</v>
      </c>
      <c r="D36" s="52">
        <v>133422.45447260581</v>
      </c>
      <c r="E36" s="52">
        <v>146417.74289794025</v>
      </c>
      <c r="F36" s="52">
        <v>145120.72132644564</v>
      </c>
      <c r="G36" s="52">
        <f>'[3]Conso THB'!H146</f>
        <v>131834.017741105</v>
      </c>
      <c r="H36" s="52">
        <f>'[3]Conso THB'!$G$146</f>
        <v>134989.504401582</v>
      </c>
      <c r="I36" s="52">
        <f>'[4]Conso THB'!$G$146</f>
        <v>145760.303329102</v>
      </c>
      <c r="J36" s="65">
        <f>'[5]Conso THB'!$K$146</f>
        <v>142558.077348597</v>
      </c>
      <c r="K36" s="66">
        <f>'[5]Conso THB'!$J$146</f>
        <v>171106.26584264101</v>
      </c>
      <c r="L36" s="52">
        <v>36811.68321397157</v>
      </c>
      <c r="M36" s="52">
        <v>38703.883268393074</v>
      </c>
      <c r="N36" s="52">
        <v>38226.951133142524</v>
      </c>
      <c r="O36" s="52">
        <v>32675.225282433068</v>
      </c>
      <c r="P36" s="52">
        <v>38357.490798890794</v>
      </c>
      <c r="Q36" s="52">
        <v>38644.07377072957</v>
      </c>
      <c r="R36" s="52">
        <v>37210.774859835372</v>
      </c>
      <c r="S36" s="52">
        <v>30908.381896989908</v>
      </c>
      <c r="T36" s="52">
        <v>30457.57637117842</v>
      </c>
      <c r="U36" s="52">
        <f>'[3]Conso THB'!Y146</f>
        <v>34624.599284223907</v>
      </c>
      <c r="V36" s="52">
        <f>'[3]Conso THB'!M146</f>
        <v>35208.529632645688</v>
      </c>
      <c r="W36" s="52">
        <v>31543.310916917799</v>
      </c>
      <c r="X36" s="52">
        <f>[13]PETwPck!$B$50</f>
        <v>32361.365919898959</v>
      </c>
      <c r="Y36" s="52">
        <f>[14]PETwPck!$B$50</f>
        <v>35877.659914537842</v>
      </c>
      <c r="Z36" s="52">
        <f>[2]PETwPck!$B$50</f>
        <v>34028.997837578987</v>
      </c>
      <c r="AA36" s="52">
        <f>'[3]Conso THB'!$B$146</f>
        <v>32721.480742656</v>
      </c>
      <c r="AB36" s="52">
        <f>'[15]Conso THB'!$B$146</f>
        <v>35817.862324822097</v>
      </c>
      <c r="AC36" s="52">
        <f>'[6]Conso THB'!$B$146</f>
        <v>36992.899508883493</v>
      </c>
      <c r="AD36" s="52">
        <f>'[7]Conso THB'!$B$146</f>
        <v>37025.834772235408</v>
      </c>
      <c r="AE36" s="52">
        <f t="shared" si="7"/>
        <v>35923.706723160998</v>
      </c>
      <c r="AF36" s="52">
        <f>'[8]Conso THB'!$B$146</f>
        <v>38734.073238594101</v>
      </c>
      <c r="AG36" s="52">
        <f>'[9]Conso THB'!$B$146</f>
        <v>45834.414716084306</v>
      </c>
      <c r="AH36" s="17">
        <f>'[5]Conso THB'!$B$146</f>
        <v>50614.071164801586</v>
      </c>
      <c r="AI36" s="45"/>
      <c r="AJ36" s="45"/>
    </row>
    <row r="37" spans="1:41" s="19" customFormat="1">
      <c r="A37" s="26" t="s">
        <v>29</v>
      </c>
      <c r="B37" s="52">
        <v>13592.706331893418</v>
      </c>
      <c r="C37" s="52">
        <f>'[3]Conso THB'!FK147</f>
        <v>25184.355750890001</v>
      </c>
      <c r="D37" s="52">
        <v>42235.817895860295</v>
      </c>
      <c r="E37" s="52">
        <v>47967.776514157013</v>
      </c>
      <c r="F37" s="52">
        <v>70273.966183088734</v>
      </c>
      <c r="G37" s="52">
        <f>'[3]Conso THB'!H147</f>
        <v>73218.829438105691</v>
      </c>
      <c r="H37" s="52">
        <f>'[3]Conso THB'!$G$147</f>
        <v>73290.968000158202</v>
      </c>
      <c r="I37" s="52">
        <f>'[4]Conso THB'!$G$147</f>
        <v>81065.424271087497</v>
      </c>
      <c r="J37" s="65">
        <f>'[5]Conso THB'!$K$147</f>
        <v>77850.142363127612</v>
      </c>
      <c r="K37" s="66">
        <f>'[5]Conso THB'!$J$147</f>
        <v>93486.016595117806</v>
      </c>
      <c r="L37" s="52">
        <v>10606.077151695139</v>
      </c>
      <c r="M37" s="52">
        <v>10826.775284632249</v>
      </c>
      <c r="N37" s="52">
        <v>11041.129734482882</v>
      </c>
      <c r="O37" s="52">
        <v>15493.794343346735</v>
      </c>
      <c r="P37" s="52">
        <v>15684.442313678495</v>
      </c>
      <c r="Q37" s="52">
        <v>18313.243209788794</v>
      </c>
      <c r="R37" s="52">
        <v>18288.440219395041</v>
      </c>
      <c r="S37" s="52">
        <v>17987.840588075</v>
      </c>
      <c r="T37" s="52">
        <v>16872.574753863282</v>
      </c>
      <c r="U37" s="52">
        <f>'[3]Conso THB'!Y147</f>
        <v>18620.116801212997</v>
      </c>
      <c r="V37" s="52">
        <f>'[3]Conso THB'!M147</f>
        <v>18819.481304668003</v>
      </c>
      <c r="W37" s="52">
        <v>18906.656584043165</v>
      </c>
      <c r="X37" s="52">
        <f>'[13]Poly+Wool'!$B$58</f>
        <v>18785.142383450289</v>
      </c>
      <c r="Y37" s="52">
        <f>'[14]Poly+Wool'!$B$58</f>
        <v>18569.233206348046</v>
      </c>
      <c r="Z37" s="52">
        <f>'[2]Poly+Wool'!$B$58</f>
        <v>17671.243923598511</v>
      </c>
      <c r="AA37" s="52">
        <f>'[3]Conso THB'!$B$147</f>
        <v>18265.348474086306</v>
      </c>
      <c r="AB37" s="52">
        <f>'[15]Conso THB'!$B$147</f>
        <v>20107.527133090302</v>
      </c>
      <c r="AC37" s="52">
        <f>'[6]Conso THB'!$B$147</f>
        <v>19199.433259404996</v>
      </c>
      <c r="AD37" s="52">
        <f>'[7]Conso THB'!$B$147</f>
        <v>20277.833496546002</v>
      </c>
      <c r="AE37" s="52">
        <f t="shared" si="7"/>
        <v>21480.630382046198</v>
      </c>
      <c r="AF37" s="52">
        <f>'[8]Conso THB'!$B$147</f>
        <v>22929.010882537998</v>
      </c>
      <c r="AG37" s="52">
        <f>'[9]Conso THB'!$B$147</f>
        <v>22788.775116561603</v>
      </c>
      <c r="AH37" s="17">
        <f>'[5]Conso THB'!$B$147</f>
        <v>26287.600213972</v>
      </c>
      <c r="AI37" s="45"/>
      <c r="AJ37" s="45"/>
    </row>
    <row r="38" spans="1:41" s="19" customFormat="1">
      <c r="A38" s="26" t="s">
        <v>30</v>
      </c>
      <c r="B38" s="52">
        <v>10049.239966365763</v>
      </c>
      <c r="C38" s="52">
        <f>'[3]Conso THB'!FK148-C39</f>
        <v>14426.253898979994</v>
      </c>
      <c r="D38" s="52">
        <v>26212.743218280477</v>
      </c>
      <c r="E38" s="52">
        <v>27187.727928766435</v>
      </c>
      <c r="F38" s="52">
        <v>29595.93181079955</v>
      </c>
      <c r="G38" s="52">
        <f>'[3]Conso THB'!H148-G39</f>
        <v>32562.426929647201</v>
      </c>
      <c r="H38" s="52">
        <f>'[3]Conso THB'!$G$148-H39</f>
        <v>67981.597748912493</v>
      </c>
      <c r="I38" s="52">
        <f>'[4]Conso THB'!$G$148-I39</f>
        <v>88114.039798100799</v>
      </c>
      <c r="J38" s="65">
        <f>'[5]Conso THB'!$K$148-J39</f>
        <v>88827.127710373286</v>
      </c>
      <c r="K38" s="66">
        <f>'[5]Conso THB'!$J$148-K39</f>
        <v>107989.75609694688</v>
      </c>
      <c r="L38" s="52">
        <v>7059.2198160467251</v>
      </c>
      <c r="M38" s="52">
        <v>6435.8617739920719</v>
      </c>
      <c r="N38" s="52">
        <v>7278.8747159880913</v>
      </c>
      <c r="O38" s="52">
        <v>6413.7917073201315</v>
      </c>
      <c r="P38" s="52">
        <v>7651.2168403792439</v>
      </c>
      <c r="Q38" s="52">
        <v>7706.9199056667185</v>
      </c>
      <c r="R38" s="52">
        <v>8097.3076796935748</v>
      </c>
      <c r="S38" s="52">
        <v>6140.4873850599979</v>
      </c>
      <c r="T38" s="52">
        <v>5873.5238399781529</v>
      </c>
      <c r="U38" s="52">
        <f>'[3]Conso THB'!Y148-U39</f>
        <v>8135.8421648431786</v>
      </c>
      <c r="V38" s="52">
        <f>'[3]Conso THB'!M148-V39</f>
        <v>10216.806837988752</v>
      </c>
      <c r="W38" s="52">
        <v>8336.2540875971772</v>
      </c>
      <c r="X38" s="52">
        <f>[13]Feedstock!$B$84-X39</f>
        <v>7633.0150286982343</v>
      </c>
      <c r="Y38" s="52">
        <f>[14]Feedstock!$B$101-Y39</f>
        <v>18477.440055130879</v>
      </c>
      <c r="Z38" s="52">
        <f>[2]Feedstock!$B$101-Z39</f>
        <v>20209.975482751484</v>
      </c>
      <c r="AA38" s="52">
        <f>'[3]Conso THB'!$B$148-AA39</f>
        <v>21661.167149981899</v>
      </c>
      <c r="AB38" s="52">
        <f>'[15]Conso THB'!$B$148-AB39</f>
        <v>22901.495450792398</v>
      </c>
      <c r="AC38" s="52">
        <f>'[6]Conso THB'!$B$148-AC39</f>
        <v>21602.256985510801</v>
      </c>
      <c r="AD38" s="52">
        <f>'[7]Conso THB'!$B$148-AD39</f>
        <v>22662.208124088196</v>
      </c>
      <c r="AE38" s="52">
        <f t="shared" si="7"/>
        <v>20948.079237709404</v>
      </c>
      <c r="AF38" s="52">
        <f>'[8]Conso THB'!$B$148-AF39</f>
        <v>22894.9606821917</v>
      </c>
      <c r="AG38" s="52">
        <f>'[9]Conso THB'!$B$148-AG39</f>
        <v>25223.468853826602</v>
      </c>
      <c r="AH38" s="17">
        <f>'[5]Conso THB'!$B$148-AH39</f>
        <v>38923.247323219162</v>
      </c>
      <c r="AI38" s="45"/>
      <c r="AJ38" s="45"/>
    </row>
    <row r="39" spans="1:41" s="19" customFormat="1">
      <c r="A39" s="26" t="s">
        <v>31</v>
      </c>
      <c r="B39" s="52">
        <v>37942</v>
      </c>
      <c r="C39" s="52">
        <v>48269.4</v>
      </c>
      <c r="D39" s="52">
        <v>42480.390519928755</v>
      </c>
      <c r="E39" s="52">
        <v>43203.660158667313</v>
      </c>
      <c r="F39" s="52">
        <v>34880.830349091229</v>
      </c>
      <c r="G39" s="52">
        <v>27398.048692761298</v>
      </c>
      <c r="H39" s="52">
        <f>'[3]By company'!$AR$569*'[3]By company'!$AR$2</f>
        <v>25789.474265190001</v>
      </c>
      <c r="I39" s="52">
        <f>'[4]By company'!$AW$622*'[4]By company'!$AW$2</f>
        <v>27483.571487114201</v>
      </c>
      <c r="J39" s="65">
        <f>AC39+AB39+AA39+AD39</f>
        <v>26728.653678208</v>
      </c>
      <c r="K39" s="66">
        <f>AG39+AF39+AE39+AH39</f>
        <v>25304.185194010744</v>
      </c>
      <c r="L39" s="52">
        <v>11142.324020053233</v>
      </c>
      <c r="M39" s="52">
        <v>10058.633058118618</v>
      </c>
      <c r="N39" s="52">
        <v>11471.436546673678</v>
      </c>
      <c r="O39" s="52">
        <v>10531.246449241196</v>
      </c>
      <c r="P39" s="52">
        <v>9307.6279889609232</v>
      </c>
      <c r="Q39" s="52">
        <v>8746.8075494949499</v>
      </c>
      <c r="R39" s="52">
        <v>10269.077940491505</v>
      </c>
      <c r="S39" s="52">
        <v>6557.3168701438553</v>
      </c>
      <c r="T39" s="52">
        <v>6831.3061130696815</v>
      </c>
      <c r="U39" s="52">
        <v>7974.2872759703196</v>
      </c>
      <c r="V39" s="52">
        <v>6276.5468308636446</v>
      </c>
      <c r="W39" s="52">
        <v>6315.9084728576527</v>
      </c>
      <c r="X39" s="52">
        <f>'[13]By company'!$AN$574*'[13]By company'!$AN$3</f>
        <v>5918.2857969700008</v>
      </c>
      <c r="Y39" s="52">
        <f>('[14]By company'!$AQ$569*'[14]By company'!$AQ$2)-('[14]By company'!$AN$2*'[14]By company'!$AN$569)</f>
        <v>6868.1970049500005</v>
      </c>
      <c r="Z39" s="52">
        <f>('[2]By company'!$AR$569*'[2]By company'!$AR$2)-X39-Y39</f>
        <v>6589.2238854599973</v>
      </c>
      <c r="AA39" s="52">
        <f>H39-X39-Y39-Z39</f>
        <v>6413.7675778100011</v>
      </c>
      <c r="AB39" s="52">
        <f>'[15]By company'!$AS$569*'[15]By company'!$AS$2</f>
        <v>6825.4392875800004</v>
      </c>
      <c r="AC39" s="52">
        <f>('[6]By company'!$AU$581*'[6]By company'!$AU$2)-('[6]By company'!$AS$581*'[6]By company'!$AS$2)</f>
        <v>6899.2056176000006</v>
      </c>
      <c r="AD39" s="52">
        <f>('[7]By company'!$AV$602*'[7]By company'!$AV$2)-(('[7]By company'!$AS$602+'[7]By company'!$AT$602)*'[7]By company'!$AT$2)</f>
        <v>6590.2411952179973</v>
      </c>
      <c r="AE39" s="52">
        <f t="shared" si="7"/>
        <v>7168.6853867162026</v>
      </c>
      <c r="AF39" s="52">
        <f>'[8]By company'!$AX$641*'[8]By company'!$AX$2</f>
        <v>7296.0497618299996</v>
      </c>
      <c r="AG39" s="52">
        <f>('[9]By company'!$AZ$672*'[9]By company'!$AZ$2)-('[9]By company'!$AX$672*'[9]By company'!$AX$2)</f>
        <v>8303.4966651100003</v>
      </c>
      <c r="AH39" s="17">
        <f>('[5]By company'!$AZ$700*'[5]By company'!$AZ$2)-('[5]By company'!$AX$700*'[5]By company'!$AX$2)</f>
        <v>2535.9533803545437</v>
      </c>
      <c r="AI39" s="45"/>
      <c r="AJ39" s="45"/>
    </row>
    <row r="40" spans="1:41" s="74" customFormat="1">
      <c r="A40" s="26" t="s">
        <v>38</v>
      </c>
      <c r="B40" s="52">
        <f t="shared" ref="B40" si="12">B35-SUM(B36:B39)</f>
        <v>-22798.695681035519</v>
      </c>
      <c r="C40" s="52">
        <f>C35-SUM(C36:C39)</f>
        <v>-31455.02219665001</v>
      </c>
      <c r="D40" s="52">
        <f t="shared" ref="D40:K40" si="13">D35-SUM(D36:D39)</f>
        <v>-33622.422106675338</v>
      </c>
      <c r="E40" s="52">
        <f t="shared" si="13"/>
        <v>-35656.459499530989</v>
      </c>
      <c r="F40" s="52">
        <f t="shared" si="13"/>
        <v>-35964.232004577236</v>
      </c>
      <c r="G40" s="52">
        <f t="shared" si="13"/>
        <v>-30315.373801619193</v>
      </c>
      <c r="H40" s="52">
        <f t="shared" si="13"/>
        <v>-47432.005415842694</v>
      </c>
      <c r="I40" s="52">
        <f t="shared" si="13"/>
        <v>-56091.066885404522</v>
      </c>
      <c r="J40" s="65">
        <f>J35-SUM(J36:J39)</f>
        <v>-54758.926100305922</v>
      </c>
      <c r="K40" s="66">
        <f t="shared" si="13"/>
        <v>-71734.566849716415</v>
      </c>
      <c r="L40" s="52">
        <f t="shared" ref="L40:V40" si="14">L35-L36-L37-L38-L39</f>
        <v>-10125.304201766667</v>
      </c>
      <c r="M40" s="52">
        <f t="shared" si="14"/>
        <v>-9218.0053851360117</v>
      </c>
      <c r="N40" s="52">
        <f t="shared" si="14"/>
        <v>-8837.3221302871825</v>
      </c>
      <c r="O40" s="52">
        <f t="shared" si="14"/>
        <v>-7475.8277823411208</v>
      </c>
      <c r="P40" s="52">
        <f t="shared" si="14"/>
        <v>-9354.171941909457</v>
      </c>
      <c r="Q40" s="52">
        <f t="shared" si="14"/>
        <v>-9381.1845457440395</v>
      </c>
      <c r="R40" s="52">
        <f t="shared" si="14"/>
        <v>-10259.385589351474</v>
      </c>
      <c r="S40" s="52">
        <f t="shared" si="14"/>
        <v>-6969.4900754208647</v>
      </c>
      <c r="T40" s="52">
        <f t="shared" si="14"/>
        <v>-6374.6162671527363</v>
      </c>
      <c r="U40" s="52">
        <f t="shared" si="14"/>
        <v>-8129.604337187202</v>
      </c>
      <c r="V40" s="52">
        <f t="shared" si="14"/>
        <v>-8187.8243016291053</v>
      </c>
      <c r="W40" s="52">
        <f>W35-W36-W37-W38-W39</f>
        <v>-7623.3273659527895</v>
      </c>
      <c r="X40" s="52">
        <f>X35-X36-X37-X38-X39</f>
        <v>-7533.5772984384948</v>
      </c>
      <c r="Y40" s="52">
        <f t="shared" ref="Y40" si="15">Y35-Y36-Y37-Y38-Y39</f>
        <v>-13062.499838033367</v>
      </c>
      <c r="Z40" s="52">
        <f>Z35-Z36-Z37-Z38-Z39</f>
        <v>-13063.606621582774</v>
      </c>
      <c r="AA40" s="52">
        <f>AA35-AA36-AA37-AA38-AA39</f>
        <v>-13772.323944534204</v>
      </c>
      <c r="AB40" s="52">
        <f>AB35-AB36-AB37-AB38-AB39</f>
        <v>-14002.045196284802</v>
      </c>
      <c r="AC40" s="52">
        <f t="shared" ref="AC40:AD40" si="16">AC35-SUM(AC36:AC39)</f>
        <v>-13032.985371399278</v>
      </c>
      <c r="AD40" s="52">
        <f t="shared" si="16"/>
        <v>-13951.571588087594</v>
      </c>
      <c r="AE40" s="52">
        <f t="shared" si="7"/>
        <v>-15104.464729632848</v>
      </c>
      <c r="AF40" s="52">
        <f>AF35-SUM(AF36:AF39)</f>
        <v>-15710.742565153792</v>
      </c>
      <c r="AG40" s="52">
        <f>AG35-SUM(AG36:AG39)</f>
        <v>-18559.216351582509</v>
      </c>
      <c r="AH40" s="17">
        <f>AH35-SUM(AH36:AH39)</f>
        <v>-22360.143203347296</v>
      </c>
      <c r="AI40" s="45"/>
      <c r="AJ40" s="45"/>
    </row>
    <row r="41" spans="1:41" s="51" customFormat="1" ht="15" customHeight="1">
      <c r="A41" s="26" t="s">
        <v>39</v>
      </c>
      <c r="B41" s="50"/>
      <c r="C41" s="50"/>
      <c r="D41" s="50"/>
      <c r="E41" s="50"/>
      <c r="F41" s="50"/>
      <c r="G41" s="50"/>
      <c r="H41" s="50"/>
      <c r="I41" s="50"/>
      <c r="J41" s="75">
        <f>J35-SUM(J36:J40)</f>
        <v>0</v>
      </c>
      <c r="K41" s="76">
        <f>K35-SUM(K36:K40)</f>
        <v>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49"/>
      <c r="AI41" s="45"/>
      <c r="AJ41" s="45"/>
    </row>
    <row r="42" spans="1:41" s="78" customFormat="1" ht="25">
      <c r="A42" s="12" t="s">
        <v>40</v>
      </c>
      <c r="B42" s="13"/>
      <c r="C42" s="13"/>
      <c r="D42" s="13"/>
      <c r="E42" s="13"/>
      <c r="F42" s="13"/>
      <c r="G42" s="13"/>
      <c r="H42" s="13"/>
      <c r="I42" s="13"/>
      <c r="J42" s="18"/>
      <c r="K42" s="66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45"/>
      <c r="AJ42" s="45"/>
    </row>
    <row r="43" spans="1:41" s="25" customFormat="1" ht="15" customHeight="1">
      <c r="A43" s="20" t="s">
        <v>33</v>
      </c>
      <c r="B43" s="28">
        <f>'[10]By company'!$R$317/10^6</f>
        <v>3.1855025630235287</v>
      </c>
      <c r="C43" s="28">
        <f>'[10]By company'!$S$317/10^6</f>
        <v>4.3613119999999999</v>
      </c>
      <c r="D43" s="28">
        <f>'[10]By company'!$X$317/10^6</f>
        <v>5.2548755522423596</v>
      </c>
      <c r="E43" s="28">
        <f>'[10]By company'!$AC$317/10^6</f>
        <v>5.8039158392465975</v>
      </c>
      <c r="F43" s="28">
        <f>'[10]By company'!$AH$317/10^6</f>
        <v>6.24941747</v>
      </c>
      <c r="G43" s="28">
        <f>'[11]By company'!$AM$321/10^6</f>
        <v>7.0235972752636497</v>
      </c>
      <c r="H43" s="28">
        <f>'[3]By company'!$AR$345/10^6</f>
        <v>8.728926665510043</v>
      </c>
      <c r="I43" s="28">
        <f>I16</f>
        <v>9.1032677084520284</v>
      </c>
      <c r="J43" s="29">
        <f t="shared" ref="J43:K43" si="17">J16</f>
        <v>9.0628853700065424</v>
      </c>
      <c r="K43" s="30">
        <f t="shared" si="17"/>
        <v>9.9069598280693416</v>
      </c>
      <c r="L43" s="28">
        <f>'[10]By company'!$Y$317/10^6</f>
        <v>1.4233449846048198</v>
      </c>
      <c r="M43" s="28">
        <f>'[10]By company'!$Z$317/10^6</f>
        <v>1.445737068888586</v>
      </c>
      <c r="N43" s="28">
        <f>'[10]By company'!$AA$317/10^6</f>
        <v>1.4709999588757243</v>
      </c>
      <c r="O43" s="28">
        <f>'[10]By company'!$AB$317/10^6</f>
        <v>1.4638338268774662</v>
      </c>
      <c r="P43" s="28">
        <f>'[10]By company'!$AD$317/10^6</f>
        <v>1.5054495400000001</v>
      </c>
      <c r="Q43" s="28">
        <f>'[10]By company'!$AE$317/10^6</f>
        <v>1.58684508</v>
      </c>
      <c r="R43" s="28">
        <f>'[10]By company'!$AF$317/10^6</f>
        <v>1.6325157000000001</v>
      </c>
      <c r="S43" s="28">
        <f>'[10]By company'!$AG$317/10^6</f>
        <v>1.5246071499999998</v>
      </c>
      <c r="T43" s="28">
        <f>'[10]By company'!$AI$317/10^6</f>
        <v>1.6267209389142077</v>
      </c>
      <c r="U43" s="36">
        <f>'[10]By company'!$AJ$317/10^6</f>
        <v>1.8145852072488728</v>
      </c>
      <c r="V43" s="28">
        <f>'[12]By company'!$AK$317/10^6</f>
        <v>1.8015288626199988</v>
      </c>
      <c r="W43" s="28">
        <f>'[11]By company'!$AL$321/10^6</f>
        <v>1.7807622664805691</v>
      </c>
      <c r="X43" s="28">
        <f>'[13]By company'!$AN$349/10^6</f>
        <v>1.7647709200019872</v>
      </c>
      <c r="Y43" s="28">
        <f>Y16</f>
        <v>2.3193589555325862</v>
      </c>
      <c r="Z43" s="28">
        <f>'[2]By company'!$AP$345/10^6</f>
        <v>2.3795751199698389</v>
      </c>
      <c r="AA43" s="28">
        <f>'[3]By company'!$AQ$345/10^6</f>
        <v>2.2652216700056336</v>
      </c>
      <c r="AB43" s="28">
        <f t="shared" ref="AB43:AD43" si="18">AB16</f>
        <v>2.1881375496729887</v>
      </c>
      <c r="AC43" s="79">
        <f t="shared" si="18"/>
        <v>2.2228976203174389</v>
      </c>
      <c r="AD43" s="79">
        <f t="shared" si="18"/>
        <v>2.3866285300104808</v>
      </c>
      <c r="AE43" s="79">
        <f>AE16</f>
        <v>2.3056040084511196</v>
      </c>
      <c r="AF43" s="79">
        <f t="shared" ref="AF43:AH43" si="19">AF16</f>
        <v>2.325123570352289</v>
      </c>
      <c r="AG43" s="79">
        <f t="shared" si="19"/>
        <v>2.5462493404533282</v>
      </c>
      <c r="AH43" s="80">
        <f t="shared" si="19"/>
        <v>2.7299829088126062</v>
      </c>
      <c r="AI43" s="45"/>
      <c r="AJ43" s="45"/>
    </row>
    <row r="44" spans="1:41" s="25" customFormat="1" ht="15" customHeight="1">
      <c r="A44" s="26" t="s">
        <v>41</v>
      </c>
      <c r="B44" s="28">
        <f>'[10]By company'!$AR$317/10^6</f>
        <v>8.2101916801063601E-2</v>
      </c>
      <c r="C44" s="28">
        <f>'[10]By company'!$AS$317/10^6</f>
        <v>0.30694329220252292</v>
      </c>
      <c r="D44" s="28">
        <f>'[10]By company'!$AX$317/10^6</f>
        <v>0.87115926489395001</v>
      </c>
      <c r="E44" s="28">
        <f>'[10]By company'!$BC$317/10^6</f>
        <v>1.0795230505344338</v>
      </c>
      <c r="F44" s="28">
        <f>'[10]By company'!$BH$317/10^6</f>
        <v>1.324804265902902</v>
      </c>
      <c r="G44" s="28">
        <f>'[11]By company'!$BL$321/10^6</f>
        <v>1.4630613865522</v>
      </c>
      <c r="H44" s="28">
        <f>'[3]By company'!$CE$345/10^6</f>
        <v>1.6535177001683978</v>
      </c>
      <c r="I44" s="28">
        <f>'[4]By company'!$CQ$377/10^6</f>
        <v>1.789548294921494</v>
      </c>
      <c r="J44" s="29">
        <f>'[5]By company'!$DC$425/10^6</f>
        <v>1.7860975909460961</v>
      </c>
      <c r="K44" s="30">
        <f>'[5]By company'!$DB$425/10^6</f>
        <v>1.9929240538444326</v>
      </c>
      <c r="L44" s="28">
        <f>'[10]By company'!$AY$317/10^6</f>
        <v>0.26425917817290762</v>
      </c>
      <c r="M44" s="28">
        <f>'[10]By company'!$AZ$317/10^6</f>
        <v>0.24976160129525388</v>
      </c>
      <c r="N44" s="28">
        <f>'[10]By company'!$BA$317/10^6</f>
        <v>0.268741288514247</v>
      </c>
      <c r="O44" s="28">
        <f>'[10]By company'!$BB$317/10^6</f>
        <v>0.29676098255202527</v>
      </c>
      <c r="P44" s="28">
        <f>'[10]By company'!$BD$317/10^6</f>
        <v>0.29827347592644771</v>
      </c>
      <c r="Q44" s="28">
        <f>'[10]By company'!$BE$317/10^6</f>
        <v>0.33300259771227203</v>
      </c>
      <c r="R44" s="28">
        <f>'[10]By company'!$BF$317/10^6</f>
        <v>0.34856629586716142</v>
      </c>
      <c r="S44" s="28">
        <f>'[10]By company'!$BG$317/10^6</f>
        <v>0.34496189639702091</v>
      </c>
      <c r="T44" s="28">
        <f>'[10]By company'!$BI$317/10^6</f>
        <v>0.34640463553928169</v>
      </c>
      <c r="U44" s="36">
        <f>'[10]By company'!$BJ$317/10^6</f>
        <v>0.39015300246815471</v>
      </c>
      <c r="V44" s="28">
        <f>'[12]By company'!$BL$317/10^6</f>
        <v>0.36008182418825546</v>
      </c>
      <c r="W44" s="28">
        <f>'[11]By company'!$BK$321/10^6</f>
        <v>0.36642192435650783</v>
      </c>
      <c r="X44" s="28">
        <f>'[13]By company'!$BP$349/10^6</f>
        <v>0.34764275494768848</v>
      </c>
      <c r="Y44" s="28">
        <f>'[14]By company'!$BT$345/10^6</f>
        <v>0.4295002106040825</v>
      </c>
      <c r="Z44" s="28">
        <f>'[2]By company'!$BV$345/10^6</f>
        <v>0.432013919435351</v>
      </c>
      <c r="AA44" s="28">
        <f>'[3]By company'!$CD$345/10^6</f>
        <v>0.44436081518127579</v>
      </c>
      <c r="AB44" s="28">
        <f>'[15]By company'!$CI$345/10^6</f>
        <v>0.44145120152891515</v>
      </c>
      <c r="AC44" s="28">
        <f>'[6]By company'!$CM$353/10^6</f>
        <v>0.43716081917498423</v>
      </c>
      <c r="AD44" s="28">
        <f>'[7]By company'!$CO$365/10^6</f>
        <v>0.46312475506092093</v>
      </c>
      <c r="AE44" s="28">
        <f t="shared" ref="AE44:AE46" si="20">I44-AB44-AC44-AD44</f>
        <v>0.44781151915667367</v>
      </c>
      <c r="AF44" s="28">
        <f>'[8]By company'!$CS$389/10^6</f>
        <v>0.4820898060696755</v>
      </c>
      <c r="AG44" s="28">
        <f>'[9]By company'!$CW$409/10^6</f>
        <v>0.51166174441727075</v>
      </c>
      <c r="AH44" s="31">
        <f>'[5]By company'!$CY$425/10^6</f>
        <v>0.55136098420081237</v>
      </c>
      <c r="AI44" s="45"/>
      <c r="AJ44" s="45"/>
    </row>
    <row r="45" spans="1:41" s="25" customFormat="1" ht="15" customHeight="1">
      <c r="A45" s="26" t="s">
        <v>42</v>
      </c>
      <c r="B45" s="28">
        <f>'[10]By company'!$BR$315/10^6</f>
        <v>1.3779272511385285</v>
      </c>
      <c r="C45" s="28">
        <f>'[10]By company'!$BS$315/10^6</f>
        <v>2.081734</v>
      </c>
      <c r="D45" s="28">
        <f>'[10]By company'!$BX$315/10^6</f>
        <v>2.3597725780619809</v>
      </c>
      <c r="E45" s="28">
        <f>'[10]By company'!$CC$315/10^6</f>
        <v>2.3487702616546851</v>
      </c>
      <c r="F45" s="28">
        <f>'[10]By company'!$CH$315/10^6</f>
        <v>2.413652423191448</v>
      </c>
      <c r="G45" s="28">
        <f>'[11]By company'!$CK$319/10^6</f>
        <v>2.9393710713615429</v>
      </c>
      <c r="H45" s="28">
        <f>'[3]By company'!$DR$343/10^6</f>
        <v>4.2700115020013465</v>
      </c>
      <c r="I45" s="28">
        <f>'[4]By company'!$EK$375/10^6</f>
        <v>4.6712146413882092</v>
      </c>
      <c r="J45" s="29">
        <f>'[5]By company'!$FB$423/10^6</f>
        <v>4.6413960202232341</v>
      </c>
      <c r="K45" s="30">
        <f>'[5]By company'!$FA$423/10^6</f>
        <v>5.1564194261943532</v>
      </c>
      <c r="L45" s="28">
        <f>'[10]By company'!$BY$315/10^6</f>
        <v>0.59450605272596257</v>
      </c>
      <c r="M45" s="28">
        <f>'[10]By company'!$BZ$315/10^6</f>
        <v>0.60695880959998372</v>
      </c>
      <c r="N45" s="28">
        <f>'[10]By company'!$CA$315/10^6</f>
        <v>0.58817834745631459</v>
      </c>
      <c r="O45" s="28">
        <f>'[10]By company'!$CB$315/10^6</f>
        <v>0.55912705187242417</v>
      </c>
      <c r="P45" s="28">
        <f>'[10]By company'!$CD$315/10^6</f>
        <v>0.60486101075266907</v>
      </c>
      <c r="Q45" s="28">
        <f>'[10]By company'!$CE$315/10^6</f>
        <v>0.61324325528172796</v>
      </c>
      <c r="R45" s="28">
        <f>'[10]By company'!$CF$315/10^6</f>
        <v>0.63499174795152136</v>
      </c>
      <c r="S45" s="28">
        <f>'[10]By company'!$CG$315/10^6</f>
        <v>0.56055640920552996</v>
      </c>
      <c r="T45" s="28">
        <f>'[10]By company'!$CI$315/10^6</f>
        <v>0.63956327544432534</v>
      </c>
      <c r="U45" s="36">
        <f>'[10]By company'!$CJ$315/10^6</f>
        <v>0.75362834783342392</v>
      </c>
      <c r="V45" s="28">
        <f>'[12]By company'!$CM$315/10^6</f>
        <v>0.78691178023010078</v>
      </c>
      <c r="W45" s="28">
        <f>'[11]By company'!$CJ$319/10^6</f>
        <v>0.75926766785369282</v>
      </c>
      <c r="X45" s="28">
        <f>'[13]By company'!$CR$347/10^6</f>
        <v>0.72635130915693757</v>
      </c>
      <c r="Y45" s="28">
        <f>'[14]By company'!$CY$343/10^6</f>
        <v>1.1558563695775599</v>
      </c>
      <c r="Z45" s="28">
        <f>'[2]By company'!$DB$343/10^6</f>
        <v>1.218845756173579</v>
      </c>
      <c r="AA45" s="28">
        <f>'[3]By company'!$DQ$343/10^6</f>
        <v>1.1689580670932693</v>
      </c>
      <c r="AB45" s="28">
        <f>'[15]By company'!$DY$343/10^6</f>
        <v>1.0938353646083994</v>
      </c>
      <c r="AC45" s="28">
        <f>'[6]By company'!$EF$351/10^6</f>
        <v>1.1075743405561522</v>
      </c>
      <c r="AD45" s="28">
        <f>'[7]By company'!$EI$363/10^6</f>
        <v>1.2710282479654127</v>
      </c>
      <c r="AE45" s="28">
        <f t="shared" si="20"/>
        <v>1.1987766882582449</v>
      </c>
      <c r="AF45" s="28">
        <f>'[8]By company'!$EN$387/10^6</f>
        <v>1.1607149458270318</v>
      </c>
      <c r="AG45" s="28">
        <f>'[9]By company'!$EU$407/10^6</f>
        <v>1.3115874028379479</v>
      </c>
      <c r="AH45" s="31">
        <f>'[5]By company'!$EX$423/10^6</f>
        <v>1.485340389271129</v>
      </c>
      <c r="AI45" s="45"/>
      <c r="AJ45" s="45"/>
    </row>
    <row r="46" spans="1:41" s="25" customFormat="1" ht="15" customHeight="1">
      <c r="A46" s="26" t="s">
        <v>43</v>
      </c>
      <c r="B46" s="28">
        <f>'[10]By company'!$BR$312/10^6</f>
        <v>1.7254733950839365</v>
      </c>
      <c r="C46" s="28">
        <f>'[10]By company'!$BS$312/10^6</f>
        <v>1.9726347077974771</v>
      </c>
      <c r="D46" s="28">
        <f>'[10]By company'!$BX$312/10^6</f>
        <v>2.0239437092864283</v>
      </c>
      <c r="E46" s="28">
        <f>'[10]By company'!$CC$312/10^6</f>
        <v>2.3756225270574771</v>
      </c>
      <c r="F46" s="28">
        <f>'[10]By company'!$CH$312/10^6</f>
        <v>2.5109607809056498</v>
      </c>
      <c r="G46" s="28">
        <f>'[11]By company'!$CK$316/10^6</f>
        <v>2.6211648173499058</v>
      </c>
      <c r="H46" s="81">
        <f>'[3]By company'!$DR$340/10^6</f>
        <v>2.8053974633403018</v>
      </c>
      <c r="I46" s="81">
        <f>'[4]By company'!$EK$372/10^6</f>
        <v>2.6425047721423254</v>
      </c>
      <c r="J46" s="82">
        <f>'[5]By company'!$FB$420/10^6</f>
        <v>2.635391758837212</v>
      </c>
      <c r="K46" s="83">
        <f>'[5]By company'!$FA$420/10^6</f>
        <v>2.7576163480305569</v>
      </c>
      <c r="L46" s="28">
        <f>'[10]By company'!$BY$312/10^6</f>
        <v>0.56457975370594948</v>
      </c>
      <c r="M46" s="28">
        <f>'[10]By company'!$BZ$312/10^6</f>
        <v>0.58901665799334868</v>
      </c>
      <c r="N46" s="28">
        <f>'[10]By company'!$CA$312/10^6</f>
        <v>0.61408032290516279</v>
      </c>
      <c r="O46" s="28">
        <f>'[10]By company'!$CB$312/10^6</f>
        <v>0.60794579245301639</v>
      </c>
      <c r="P46" s="28">
        <f>'[10]By company'!$CD$312/10^6</f>
        <v>0.6023150533208832</v>
      </c>
      <c r="Q46" s="28">
        <f>'[10]By company'!$CE$312/10^6</f>
        <v>0.64059922700600003</v>
      </c>
      <c r="R46" s="28">
        <f>'[10]By company'!$CF$312/10^6</f>
        <v>0.64895765618131729</v>
      </c>
      <c r="S46" s="28">
        <f>'[10]By company'!$CG$312/10^6</f>
        <v>0.61908884439744927</v>
      </c>
      <c r="T46" s="28">
        <f>'[10]By company'!$CI$312/10^6</f>
        <v>0.64075302793060052</v>
      </c>
      <c r="U46" s="36">
        <f>'[10]By company'!$CJ$312/10^6</f>
        <v>0.67080385694729427</v>
      </c>
      <c r="V46" s="28">
        <f>'[12]By company'!$CM$312/10^6</f>
        <v>0.65453525820164238</v>
      </c>
      <c r="W46" s="28">
        <f>'[11]By company'!$CJ$316/10^6</f>
        <v>0.65507267427036842</v>
      </c>
      <c r="X46" s="28">
        <f>'[13]By company'!$CR$344/10^6</f>
        <v>0.69077685589736137</v>
      </c>
      <c r="Y46" s="28">
        <f>'[14]By company'!$CY$340/10^6</f>
        <v>0.73400237535094404</v>
      </c>
      <c r="Z46" s="28">
        <f>'[2]By company'!$DB$340/10^6</f>
        <v>0.72871544436090863</v>
      </c>
      <c r="AA46" s="28">
        <f>'[3]By company'!$DQ$340/10^6</f>
        <v>0.65190278773108812</v>
      </c>
      <c r="AB46" s="28">
        <f>'[15]By company'!$DY$340/10^6</f>
        <v>0.65285098353567395</v>
      </c>
      <c r="AC46" s="28">
        <f>'[6]By company'!$EF$348/10^6</f>
        <v>0.67816246058630292</v>
      </c>
      <c r="AD46" s="28">
        <f>'[7]By company'!$EI$360/10^6</f>
        <v>0.65247552698414746</v>
      </c>
      <c r="AE46" s="28">
        <f t="shared" si="20"/>
        <v>0.65901580103620094</v>
      </c>
      <c r="AF46" s="28">
        <f>'[8]By company'!$EN$384/10^6</f>
        <v>0.68231881845558129</v>
      </c>
      <c r="AG46" s="28">
        <f>'[9]By company'!$EU$404/10^6</f>
        <v>0.72300019319810971</v>
      </c>
      <c r="AH46" s="31">
        <f>'[5]By company'!$EX$420/10^6</f>
        <v>0.69328153534066472</v>
      </c>
      <c r="AI46" s="45"/>
      <c r="AJ46" s="45"/>
    </row>
    <row r="47" spans="1:41" s="43" customFormat="1" ht="15" customHeight="1">
      <c r="A47" s="84"/>
      <c r="B47" s="37">
        <f>B43-SUM(B44:B46)</f>
        <v>0</v>
      </c>
      <c r="C47" s="37">
        <f>C43-SUM(C44:C46)</f>
        <v>0</v>
      </c>
      <c r="D47" s="37">
        <f>D43-SUM(D44:D46)</f>
        <v>0</v>
      </c>
      <c r="E47" s="37">
        <f t="shared" ref="E47:G47" si="21">E43-SUM(E44:E46)</f>
        <v>0</v>
      </c>
      <c r="F47" s="37">
        <f t="shared" si="21"/>
        <v>0</v>
      </c>
      <c r="G47" s="37">
        <f t="shared" si="21"/>
        <v>0</v>
      </c>
      <c r="H47" s="37">
        <f>H43-SUM(H44:H46)</f>
        <v>0</v>
      </c>
      <c r="I47" s="37">
        <f>I43-SUM(I44:I46)</f>
        <v>0</v>
      </c>
      <c r="J47" s="38">
        <f>J43-SUM(J44:J46)</f>
        <v>0</v>
      </c>
      <c r="K47" s="39">
        <f>K43-SUM(K44:K46)</f>
        <v>0</v>
      </c>
      <c r="L47" s="37">
        <f t="shared" ref="L47:W47" si="22">L43-SUM(L44:L46)</f>
        <v>0</v>
      </c>
      <c r="M47" s="37">
        <f t="shared" si="22"/>
        <v>0</v>
      </c>
      <c r="N47" s="37">
        <f t="shared" si="22"/>
        <v>0</v>
      </c>
      <c r="O47" s="37">
        <f t="shared" si="22"/>
        <v>0</v>
      </c>
      <c r="P47" s="37">
        <f t="shared" si="22"/>
        <v>0</v>
      </c>
      <c r="Q47" s="37">
        <f t="shared" si="22"/>
        <v>0</v>
      </c>
      <c r="R47" s="37">
        <f t="shared" si="22"/>
        <v>0</v>
      </c>
      <c r="S47" s="37">
        <f t="shared" si="22"/>
        <v>0</v>
      </c>
      <c r="T47" s="37">
        <f t="shared" si="22"/>
        <v>0</v>
      </c>
      <c r="U47" s="37">
        <f t="shared" si="22"/>
        <v>0</v>
      </c>
      <c r="V47" s="37">
        <f t="shared" si="22"/>
        <v>0</v>
      </c>
      <c r="W47" s="37">
        <f t="shared" si="22"/>
        <v>0</v>
      </c>
      <c r="X47" s="37"/>
      <c r="Y47" s="37">
        <f t="shared" ref="Y47:AF47" si="23">Y43-SUM(Y44:Y46)</f>
        <v>0</v>
      </c>
      <c r="Z47" s="37">
        <f t="shared" si="23"/>
        <v>0</v>
      </c>
      <c r="AA47" s="37">
        <f t="shared" si="23"/>
        <v>0</v>
      </c>
      <c r="AB47" s="37">
        <f t="shared" si="23"/>
        <v>0</v>
      </c>
      <c r="AC47" s="37">
        <f t="shared" si="23"/>
        <v>0</v>
      </c>
      <c r="AD47" s="37">
        <f t="shared" si="23"/>
        <v>0</v>
      </c>
      <c r="AE47" s="37">
        <f t="shared" si="23"/>
        <v>0</v>
      </c>
      <c r="AF47" s="37">
        <f t="shared" si="23"/>
        <v>0</v>
      </c>
      <c r="AG47" s="37"/>
      <c r="AH47" s="44"/>
      <c r="AI47" s="45"/>
      <c r="AJ47" s="45"/>
    </row>
    <row r="48" spans="1:41" s="19" customFormat="1" ht="15" customHeight="1">
      <c r="A48" s="20" t="str">
        <f>A22</f>
        <v>IVL Core EBITDA(THB/t)</v>
      </c>
      <c r="B48" s="52">
        <f t="shared" ref="B48:AE51" si="24">B53/B43</f>
        <v>3955.0720138895222</v>
      </c>
      <c r="C48" s="52">
        <f t="shared" si="24"/>
        <v>3873.5169964347956</v>
      </c>
      <c r="D48" s="52">
        <f t="shared" si="24"/>
        <v>2729.0916239846747</v>
      </c>
      <c r="E48" s="52">
        <f t="shared" si="24"/>
        <v>2529.8835028686472</v>
      </c>
      <c r="F48" s="52">
        <f t="shared" si="24"/>
        <v>2953.5993924838926</v>
      </c>
      <c r="G48" s="52">
        <f t="shared" si="24"/>
        <v>3126.2550430172164</v>
      </c>
      <c r="H48" s="52">
        <f t="shared" si="24"/>
        <v>3135.0556653563308</v>
      </c>
      <c r="I48" s="52">
        <f t="shared" si="24"/>
        <v>3743.4305196747964</v>
      </c>
      <c r="J48" s="65">
        <f t="shared" si="24"/>
        <v>3629.4348845966051</v>
      </c>
      <c r="K48" s="66">
        <f t="shared" si="24"/>
        <v>4498.5516548662881</v>
      </c>
      <c r="L48" s="52">
        <f t="shared" si="24"/>
        <v>1917.2646545672476</v>
      </c>
      <c r="M48" s="52">
        <f t="shared" si="24"/>
        <v>2748.7008119094035</v>
      </c>
      <c r="N48" s="52">
        <f t="shared" si="24"/>
        <v>2716.8131057790183</v>
      </c>
      <c r="O48" s="52">
        <f t="shared" si="24"/>
        <v>2721.6007776459019</v>
      </c>
      <c r="P48" s="52">
        <f t="shared" si="24"/>
        <v>3032.1281143830415</v>
      </c>
      <c r="Q48" s="52">
        <f t="shared" si="24"/>
        <v>3130.5457963946023</v>
      </c>
      <c r="R48" s="52">
        <f t="shared" si="24"/>
        <v>2665.7903415666087</v>
      </c>
      <c r="S48" s="52">
        <f t="shared" si="24"/>
        <v>3000.0672550380546</v>
      </c>
      <c r="T48" s="52">
        <f t="shared" si="24"/>
        <v>2926.7239821254902</v>
      </c>
      <c r="U48" s="52">
        <f t="shared" si="24"/>
        <v>3423.4447584958066</v>
      </c>
      <c r="V48" s="52">
        <f t="shared" si="24"/>
        <v>3281.2946835433199</v>
      </c>
      <c r="W48" s="52">
        <f t="shared" si="24"/>
        <v>2848.8440133170229</v>
      </c>
      <c r="X48" s="52">
        <f t="shared" si="24"/>
        <v>2722.2209287498754</v>
      </c>
      <c r="Y48" s="52">
        <f t="shared" si="24"/>
        <v>3341.2267861771488</v>
      </c>
      <c r="Z48" s="52">
        <f t="shared" si="24"/>
        <v>3177.4461503868702</v>
      </c>
      <c r="AA48" s="52">
        <f t="shared" si="24"/>
        <v>3201.0547509907578</v>
      </c>
      <c r="AB48" s="52">
        <f t="shared" si="24"/>
        <v>3510.4923522946274</v>
      </c>
      <c r="AC48" s="52">
        <f t="shared" si="24"/>
        <v>3683.7908973091876</v>
      </c>
      <c r="AD48" s="52">
        <f t="shared" si="24"/>
        <v>4094.4468116376015</v>
      </c>
      <c r="AE48" s="52">
        <f t="shared" si="24"/>
        <v>3658.649277644196</v>
      </c>
      <c r="AF48" s="52">
        <f>AF53/AF43</f>
        <v>4425.4850210227505</v>
      </c>
      <c r="AG48" s="52">
        <f>AG53/AG43</f>
        <v>4867.6957489845108</v>
      </c>
      <c r="AH48" s="17">
        <f>AH53/AH43</f>
        <v>4925.8204357136719</v>
      </c>
      <c r="AI48" s="45"/>
      <c r="AJ48" s="45"/>
    </row>
    <row r="49" spans="1:36" s="19" customFormat="1" ht="15" customHeight="1">
      <c r="A49" s="26" t="str">
        <f>A44</f>
        <v>High Value Add (HVA)</v>
      </c>
      <c r="B49" s="52">
        <f t="shared" si="24"/>
        <v>11111.473348564656</v>
      </c>
      <c r="C49" s="52">
        <f t="shared" si="24"/>
        <v>6069.2621374282871</v>
      </c>
      <c r="D49" s="52">
        <f t="shared" si="24"/>
        <v>4037.113574482275</v>
      </c>
      <c r="E49" s="52">
        <f t="shared" si="24"/>
        <v>4830.6482007090599</v>
      </c>
      <c r="F49" s="52">
        <f t="shared" si="24"/>
        <v>5995.7383627118697</v>
      </c>
      <c r="G49" s="52">
        <f t="shared" si="24"/>
        <v>7327.2638351272553</v>
      </c>
      <c r="H49" s="52">
        <f t="shared" si="24"/>
        <v>7957.5673811339975</v>
      </c>
      <c r="I49" s="52">
        <f t="shared" si="24"/>
        <v>10154.154117139453</v>
      </c>
      <c r="J49" s="65">
        <f t="shared" si="24"/>
        <v>9876.1973884922136</v>
      </c>
      <c r="K49" s="66">
        <f t="shared" si="24"/>
        <v>8446.1225708280635</v>
      </c>
      <c r="L49" s="52">
        <f t="shared" si="24"/>
        <v>3585.0446446273154</v>
      </c>
      <c r="M49" s="52">
        <f t="shared" si="24"/>
        <v>5574.7848971882477</v>
      </c>
      <c r="N49" s="52">
        <f t="shared" si="24"/>
        <v>4415.6801249702512</v>
      </c>
      <c r="O49" s="52">
        <f t="shared" si="24"/>
        <v>5689.3340439056537</v>
      </c>
      <c r="P49" s="52">
        <f t="shared" si="24"/>
        <v>6262.6246685739525</v>
      </c>
      <c r="Q49" s="52">
        <f t="shared" si="24"/>
        <v>6593.4252356966563</v>
      </c>
      <c r="R49" s="52">
        <f t="shared" si="24"/>
        <v>4969.3718390042513</v>
      </c>
      <c r="S49" s="52">
        <f t="shared" si="24"/>
        <v>6225.0981579474774</v>
      </c>
      <c r="T49" s="52">
        <f t="shared" si="24"/>
        <v>7376.9803592680173</v>
      </c>
      <c r="U49" s="52">
        <f t="shared" si="24"/>
        <v>7137.0883632021596</v>
      </c>
      <c r="V49" s="52">
        <f t="shared" si="24"/>
        <v>7361.3785830747956</v>
      </c>
      <c r="W49" s="52">
        <f t="shared" si="24"/>
        <v>7449.2308717556643</v>
      </c>
      <c r="X49" s="52">
        <f t="shared" si="24"/>
        <v>7125.6255835821039</v>
      </c>
      <c r="Y49" s="52">
        <f t="shared" si="24"/>
        <v>8869.6831763326973</v>
      </c>
      <c r="Z49" s="52">
        <f t="shared" si="24"/>
        <v>7964.5811733649107</v>
      </c>
      <c r="AA49" s="52">
        <f t="shared" si="24"/>
        <v>7720.0004311661087</v>
      </c>
      <c r="AB49" s="52">
        <f t="shared" si="24"/>
        <v>9942.1139826739618</v>
      </c>
      <c r="AC49" s="52">
        <f t="shared" si="24"/>
        <v>10882.872631439641</v>
      </c>
      <c r="AD49" s="52">
        <f t="shared" si="24"/>
        <v>10931.963685251043</v>
      </c>
      <c r="AE49" s="52">
        <f t="shared" si="24"/>
        <v>8847.3885445497781</v>
      </c>
      <c r="AF49" s="52">
        <f t="shared" ref="AF49:AH51" si="25">AF54/AF44</f>
        <v>8632.1586441941818</v>
      </c>
      <c r="AG49" s="52">
        <f t="shared" si="25"/>
        <v>8489.3830186223604</v>
      </c>
      <c r="AH49" s="17">
        <f t="shared" si="25"/>
        <v>7917.4084536794189</v>
      </c>
      <c r="AI49" s="45"/>
      <c r="AJ49" s="45"/>
    </row>
    <row r="50" spans="1:36" s="19" customFormat="1" ht="15" customHeight="1">
      <c r="A50" s="26" t="str">
        <f t="shared" ref="A50:A51" si="26">A45</f>
        <v>Special Position (West Necessities)</v>
      </c>
      <c r="B50" s="52">
        <f t="shared" si="24"/>
        <v>3316.7442340725947</v>
      </c>
      <c r="C50" s="52">
        <f t="shared" si="24"/>
        <v>4215.9905459076926</v>
      </c>
      <c r="D50" s="52">
        <f t="shared" si="24"/>
        <v>4073.2785726058123</v>
      </c>
      <c r="E50" s="52">
        <f t="shared" si="24"/>
        <v>2971.0161244687515</v>
      </c>
      <c r="F50" s="52">
        <f t="shared" si="24"/>
        <v>3270.1130493945275</v>
      </c>
      <c r="G50" s="52">
        <f t="shared" si="24"/>
        <v>2866.7697323764096</v>
      </c>
      <c r="H50" s="52">
        <f t="shared" si="24"/>
        <v>2203.4429294502338</v>
      </c>
      <c r="I50" s="52">
        <f t="shared" si="24"/>
        <v>2726.5715110837082</v>
      </c>
      <c r="J50" s="65">
        <f t="shared" si="24"/>
        <v>2570.2899685878292</v>
      </c>
      <c r="K50" s="66">
        <f>K55/K45</f>
        <v>4046.3751386267049</v>
      </c>
      <c r="L50" s="52">
        <f t="shared" si="24"/>
        <v>2522.9034497139896</v>
      </c>
      <c r="M50" s="52">
        <f t="shared" si="24"/>
        <v>2895.63056568296</v>
      </c>
      <c r="N50" s="52">
        <f t="shared" si="24"/>
        <v>3377.7845902736467</v>
      </c>
      <c r="O50" s="52">
        <f t="shared" si="24"/>
        <v>3101.4144341337119</v>
      </c>
      <c r="P50" s="52">
        <f t="shared" si="24"/>
        <v>3485.4783029034234</v>
      </c>
      <c r="Q50" s="52">
        <f t="shared" si="24"/>
        <v>3483.4320981702172</v>
      </c>
      <c r="R50" s="52">
        <f t="shared" si="24"/>
        <v>3360.8388165533356</v>
      </c>
      <c r="S50" s="52">
        <f t="shared" si="24"/>
        <v>2701.5839575100995</v>
      </c>
      <c r="T50" s="52">
        <f t="shared" si="24"/>
        <v>2921.5120673146162</v>
      </c>
      <c r="U50" s="53">
        <f t="shared" si="24"/>
        <v>3726.9363015417889</v>
      </c>
      <c r="V50" s="53">
        <f t="shared" si="24"/>
        <v>2874.7164447276546</v>
      </c>
      <c r="W50" s="52">
        <f t="shared" si="24"/>
        <v>1958.6440631606899</v>
      </c>
      <c r="X50" s="52">
        <f t="shared" si="24"/>
        <v>1821.6641789073919</v>
      </c>
      <c r="Y50" s="52">
        <f t="shared" si="24"/>
        <v>2138.3202848248479</v>
      </c>
      <c r="Z50" s="52">
        <f t="shared" si="24"/>
        <v>2219.8454456093241</v>
      </c>
      <c r="AA50" s="52">
        <f t="shared" si="24"/>
        <v>2487.957653297442</v>
      </c>
      <c r="AB50" s="52">
        <f t="shared" si="24"/>
        <v>2426.2971290617711</v>
      </c>
      <c r="AC50" s="52">
        <f t="shared" si="24"/>
        <v>2236.3571241869963</v>
      </c>
      <c r="AD50" s="52">
        <f t="shared" si="24"/>
        <v>3060.9186386705505</v>
      </c>
      <c r="AE50" s="52">
        <f t="shared" si="24"/>
        <v>3098.9802966594971</v>
      </c>
      <c r="AF50" s="52">
        <f>AF55/AF45</f>
        <v>4180.2844856458269</v>
      </c>
      <c r="AG50" s="52">
        <f>AG55/AG45</f>
        <v>4276.4686597635073</v>
      </c>
      <c r="AH50" s="17">
        <f>AH55/AH45</f>
        <v>4503.1704373734428</v>
      </c>
      <c r="AI50" s="45"/>
      <c r="AJ50" s="45"/>
    </row>
    <row r="51" spans="1:36" s="19" customFormat="1" ht="15" customHeight="1">
      <c r="A51" s="26" t="str">
        <f t="shared" si="26"/>
        <v>Cyclical (East Necessities)</v>
      </c>
      <c r="B51" s="52">
        <f t="shared" si="24"/>
        <v>4140.5375563815132</v>
      </c>
      <c r="C51" s="52">
        <f t="shared" si="24"/>
        <v>3283.5577320535449</v>
      </c>
      <c r="D51" s="52">
        <f t="shared" si="24"/>
        <v>533.41416419596953</v>
      </c>
      <c r="E51" s="52">
        <f t="shared" si="24"/>
        <v>1063.2518212559389</v>
      </c>
      <c r="F51" s="52">
        <f t="shared" si="24"/>
        <v>1123.0348601943729</v>
      </c>
      <c r="G51" s="52">
        <f t="shared" si="24"/>
        <v>1053.9367591836969</v>
      </c>
      <c r="H51" s="52">
        <f t="shared" si="24"/>
        <v>1549.4230642905129</v>
      </c>
      <c r="I51" s="52">
        <f t="shared" si="24"/>
        <v>1221.5674623431078</v>
      </c>
      <c r="J51" s="65">
        <f t="shared" si="24"/>
        <v>1135.7815292847292</v>
      </c>
      <c r="K51" s="66">
        <f t="shared" si="24"/>
        <v>2545.4515082814296</v>
      </c>
      <c r="L51" s="52">
        <f t="shared" si="24"/>
        <v>599.0232682845899</v>
      </c>
      <c r="M51" s="52">
        <f t="shared" si="24"/>
        <v>1292.8970915032287</v>
      </c>
      <c r="N51" s="52">
        <f t="shared" si="24"/>
        <v>1427.0846471294749</v>
      </c>
      <c r="O51" s="52">
        <f t="shared" si="24"/>
        <v>904.36688792762948</v>
      </c>
      <c r="P51" s="52">
        <f t="shared" si="24"/>
        <v>1045.9233469996911</v>
      </c>
      <c r="Q51" s="52">
        <f t="shared" si="24"/>
        <v>1085.3228322052905</v>
      </c>
      <c r="R51" s="52">
        <f t="shared" si="24"/>
        <v>777.73183702788049</v>
      </c>
      <c r="S51" s="52">
        <f t="shared" si="24"/>
        <v>1599.0420834119263</v>
      </c>
      <c r="T51" s="52">
        <f t="shared" si="24"/>
        <v>829.65061909160227</v>
      </c>
      <c r="U51" s="53">
        <f t="shared" si="24"/>
        <v>739.53641820744531</v>
      </c>
      <c r="V51" s="53">
        <f t="shared" si="24"/>
        <v>1323.0181928414991</v>
      </c>
      <c r="W51" s="52">
        <f t="shared" si="24"/>
        <v>1326.4098848282956</v>
      </c>
      <c r="X51" s="52">
        <f t="shared" si="24"/>
        <v>1412.617771236695</v>
      </c>
      <c r="Y51" s="52">
        <f t="shared" si="24"/>
        <v>2009.4638940361513</v>
      </c>
      <c r="Z51" s="52">
        <f t="shared" si="24"/>
        <v>1695.435719979225</v>
      </c>
      <c r="AA51" s="52">
        <f t="shared" si="24"/>
        <v>1013.191565610989</v>
      </c>
      <c r="AB51" s="52">
        <f t="shared" si="24"/>
        <v>1004.1953349786816</v>
      </c>
      <c r="AC51" s="52">
        <f t="shared" si="24"/>
        <v>1388.4575982899257</v>
      </c>
      <c r="AD51" s="52">
        <f t="shared" si="24"/>
        <v>1127.2481834971913</v>
      </c>
      <c r="AE51" s="52">
        <f t="shared" si="24"/>
        <v>1358.5505254648763</v>
      </c>
      <c r="AF51" s="52">
        <f t="shared" si="25"/>
        <v>1674.257010738778</v>
      </c>
      <c r="AG51" s="52">
        <f t="shared" si="25"/>
        <v>3251.4037566985885</v>
      </c>
      <c r="AH51" s="17">
        <f t="shared" si="25"/>
        <v>3794.8938286079392</v>
      </c>
      <c r="AI51" s="45"/>
      <c r="AJ51" s="45"/>
    </row>
    <row r="52" spans="1:36" s="64" customFormat="1" ht="15" customHeight="1">
      <c r="A52" s="57"/>
      <c r="B52" s="58"/>
      <c r="C52" s="58"/>
      <c r="D52" s="58"/>
      <c r="E52" s="58"/>
      <c r="F52" s="58"/>
      <c r="G52" s="58"/>
      <c r="H52" s="58"/>
      <c r="I52" s="58"/>
      <c r="J52" s="85"/>
      <c r="K52" s="86"/>
      <c r="L52" s="58"/>
      <c r="M52" s="58"/>
      <c r="N52" s="58"/>
      <c r="O52" s="58"/>
      <c r="P52" s="58"/>
      <c r="Q52" s="58"/>
      <c r="R52" s="58"/>
      <c r="S52" s="58"/>
      <c r="T52" s="58"/>
      <c r="U52" s="62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63"/>
      <c r="AI52" s="45"/>
      <c r="AJ52" s="45"/>
    </row>
    <row r="53" spans="1:36" s="19" customFormat="1" ht="15" customHeight="1">
      <c r="A53" s="20" t="str">
        <f t="shared" ref="A53" si="27">A28</f>
        <v>IVL Core EBITDA (M THB)</v>
      </c>
      <c r="B53" s="52">
        <f>B28</f>
        <v>12598.892037187703</v>
      </c>
      <c r="C53" s="52">
        <f t="shared" ref="C53:AE53" si="28">C28</f>
        <v>16893.61615875503</v>
      </c>
      <c r="D53" s="52">
        <f t="shared" si="28"/>
        <v>14341.036854706465</v>
      </c>
      <c r="E53" s="52">
        <f t="shared" si="28"/>
        <v>14683.230933748007</v>
      </c>
      <c r="F53" s="52">
        <f t="shared" si="28"/>
        <v>18458.275642770226</v>
      </c>
      <c r="G53" s="52">
        <f t="shared" si="28"/>
        <v>21957.556401914964</v>
      </c>
      <c r="H53" s="52">
        <f t="shared" si="28"/>
        <v>27365.670995187207</v>
      </c>
      <c r="I53" s="52">
        <f t="shared" si="28"/>
        <v>34077.45016858937</v>
      </c>
      <c r="J53" s="65">
        <f t="shared" si="28"/>
        <v>32893.152317001957</v>
      </c>
      <c r="K53" s="66">
        <f t="shared" si="28"/>
        <v>44566.970529255173</v>
      </c>
      <c r="L53" s="52">
        <f t="shared" si="28"/>
        <v>2728.9290302383843</v>
      </c>
      <c r="M53" s="52">
        <f t="shared" si="28"/>
        <v>3973.8986550615773</v>
      </c>
      <c r="N53" s="52">
        <f t="shared" si="28"/>
        <v>3996.4319668739645</v>
      </c>
      <c r="O53" s="52">
        <f t="shared" si="28"/>
        <v>3983.9712815740886</v>
      </c>
      <c r="P53" s="52">
        <f t="shared" si="28"/>
        <v>4564.7158750190174</v>
      </c>
      <c r="Q53" s="52">
        <f t="shared" si="28"/>
        <v>4967.6911947234566</v>
      </c>
      <c r="R53" s="52">
        <f t="shared" si="28"/>
        <v>4351.9445855158519</v>
      </c>
      <c r="S53" s="52">
        <f t="shared" si="28"/>
        <v>4573.923987511891</v>
      </c>
      <c r="T53" s="52">
        <f t="shared" si="28"/>
        <v>4760.9631841459059</v>
      </c>
      <c r="U53" s="52">
        <f t="shared" si="28"/>
        <v>6212.132216600181</v>
      </c>
      <c r="V53" s="52">
        <f t="shared" si="28"/>
        <v>5911.347079164846</v>
      </c>
      <c r="W53" s="52">
        <f t="shared" si="28"/>
        <v>5073.1139220040222</v>
      </c>
      <c r="X53" s="52">
        <f t="shared" si="28"/>
        <v>4804.096332878582</v>
      </c>
      <c r="Y53" s="52">
        <f t="shared" si="28"/>
        <v>7749.5042689853317</v>
      </c>
      <c r="Z53" s="52">
        <f t="shared" si="28"/>
        <v>7560.9718045045393</v>
      </c>
      <c r="AA53" s="52">
        <f t="shared" si="28"/>
        <v>7251.0985888187515</v>
      </c>
      <c r="AB53" s="52">
        <f t="shared" si="28"/>
        <v>7681.4401338957323</v>
      </c>
      <c r="AC53" s="52">
        <f t="shared" si="28"/>
        <v>8188.6900193756355</v>
      </c>
      <c r="AD53" s="52">
        <f t="shared" si="28"/>
        <v>9771.9235752647492</v>
      </c>
      <c r="AE53" s="52">
        <f t="shared" si="28"/>
        <v>8435.3964400532514</v>
      </c>
      <c r="AF53" s="52">
        <f>AF28</f>
        <v>10289.799532620993</v>
      </c>
      <c r="AG53" s="52">
        <f>AG28</f>
        <v>12394.367090379281</v>
      </c>
      <c r="AH53" s="17">
        <f>AH28</f>
        <v>13447.405601378188</v>
      </c>
      <c r="AI53" s="45"/>
      <c r="AJ53" s="45"/>
    </row>
    <row r="54" spans="1:36" s="19" customFormat="1" ht="15" customHeight="1">
      <c r="A54" s="26" t="str">
        <f>A49</f>
        <v>High Value Add (HVA)</v>
      </c>
      <c r="B54" s="52">
        <f>'[3]By company'!$BE$1629</f>
        <v>912.27326040109097</v>
      </c>
      <c r="C54" s="52">
        <f>'[3]By company'!$BF$1629</f>
        <v>1862.9193017023597</v>
      </c>
      <c r="D54" s="52">
        <f>'[3]By company'!$BK$1629</f>
        <v>3516.9688938393656</v>
      </c>
      <c r="E54" s="52">
        <f>'[3]By company'!$BP$1629</f>
        <v>5214.7960816881177</v>
      </c>
      <c r="F54" s="52">
        <f>'[3]By company'!$BU$1629</f>
        <v>7943.1797601583658</v>
      </c>
      <c r="G54" s="52">
        <f>'[3]By company'!$BZ$1629</f>
        <v>10720.236786255073</v>
      </c>
      <c r="H54" s="52">
        <f>'[3]By company'!$CE$1629</f>
        <v>13157.978514987748</v>
      </c>
      <c r="I54" s="52">
        <f>'[4]By company'!$CQ$1763</f>
        <v>18171.349186696978</v>
      </c>
      <c r="J54" s="65">
        <f>'[5]By company'!$DC$1965</f>
        <v>17639.852363294067</v>
      </c>
      <c r="K54" s="66">
        <f>'[5]By company'!$DB$1965</f>
        <v>16832.480833121626</v>
      </c>
      <c r="L54" s="52">
        <f>'[3]By company'!BL1629</f>
        <v>947.38095150239803</v>
      </c>
      <c r="M54" s="52">
        <f>'[3]By company'!BM1629</f>
        <v>1392.3672027983339</v>
      </c>
      <c r="N54" s="52">
        <f>'[3]By company'!BN1629</f>
        <v>1186.6755664512566</v>
      </c>
      <c r="O54" s="52">
        <f>'[3]By company'!BO1629</f>
        <v>1688.3723609361291</v>
      </c>
      <c r="P54" s="52">
        <f>'[3]By company'!BQ1629</f>
        <v>1867.9748283182703</v>
      </c>
      <c r="Q54" s="52">
        <f>'[3]By company'!BR1629</f>
        <v>2195.6277313086362</v>
      </c>
      <c r="R54" s="52">
        <f>'[3]By company'!BS1629</f>
        <v>1732.1555347082958</v>
      </c>
      <c r="S54" s="52">
        <f>'[3]By company'!BT1629</f>
        <v>2147.4216658231635</v>
      </c>
      <c r="T54" s="52">
        <f>'[3]By company'!BV1629</f>
        <v>2555.4201927326767</v>
      </c>
      <c r="U54" s="52">
        <f>'[3]By company'!BW1629</f>
        <v>2784.5564537838504</v>
      </c>
      <c r="V54" s="52">
        <f>'[3]By company'!BX1629</f>
        <v>2650.6986287339278</v>
      </c>
      <c r="W54" s="52">
        <f>'[3]By company'!BY1629</f>
        <v>2729.5615110046169</v>
      </c>
      <c r="X54" s="52">
        <f>'[3]By company'!CA1629</f>
        <v>2477.172108602213</v>
      </c>
      <c r="Y54" s="52">
        <f>'[3]By company'!CB1629</f>
        <v>3809.530792226381</v>
      </c>
      <c r="Z54" s="52">
        <f>'[3]By company'!CC1629</f>
        <v>3440.8099293663818</v>
      </c>
      <c r="AA54" s="52">
        <f>'[3]By company'!$CD$1629</f>
        <v>3430.4656847927727</v>
      </c>
      <c r="AB54" s="52">
        <f>'[15]By company'!$CI$1629</f>
        <v>4388.9581633888483</v>
      </c>
      <c r="AC54" s="52">
        <f>'[6]By company'!$CM$1661</f>
        <v>4757.5655145371693</v>
      </c>
      <c r="AD54" s="52">
        <f>'[7]By company'!$CO$1713</f>
        <v>5062.8630040667722</v>
      </c>
      <c r="AE54" s="52">
        <f t="shared" ref="AE54:AE57" si="29">I54-AB54-AC54-AD54</f>
        <v>3961.9625047041882</v>
      </c>
      <c r="AF54" s="52">
        <f>'[8]By company'!$CS$1814</f>
        <v>4161.4756867422457</v>
      </c>
      <c r="AG54" s="52">
        <f>'[9]By company'!$CW$1897</f>
        <v>4343.6925243346723</v>
      </c>
      <c r="AH54" s="17">
        <f>'[5]By company'!$CY$1965</f>
        <v>4365.3501173405166</v>
      </c>
      <c r="AI54" s="45"/>
      <c r="AJ54" s="45"/>
    </row>
    <row r="55" spans="1:36" s="19" customFormat="1" ht="15" customHeight="1">
      <c r="A55" s="26" t="str">
        <f>A50</f>
        <v>Special Position (West Necessities)</v>
      </c>
      <c r="B55" s="52">
        <f>'[3]By company'!$CR$1628</f>
        <v>4570.2322651852146</v>
      </c>
      <c r="C55" s="52">
        <f>'[3]By company'!$CS$1628</f>
        <v>8776.5708630946046</v>
      </c>
      <c r="D55" s="52">
        <f>'[3]By company'!$CX$1628</f>
        <v>9612.0110784426433</v>
      </c>
      <c r="E55" s="52">
        <f>'[3]By company'!$DC$1628</f>
        <v>6978.2343200487576</v>
      </c>
      <c r="F55" s="52">
        <f>'[3]By company'!$DH$1628</f>
        <v>7892.916285781077</v>
      </c>
      <c r="G55" s="52">
        <f>'[3]By company'!$DM$1628</f>
        <v>8426.5000196020901</v>
      </c>
      <c r="H55" s="52">
        <f>'[3]By company'!$DR$1628</f>
        <v>9408.7266527560405</v>
      </c>
      <c r="I55" s="52">
        <f>'[4]By company'!$EK$1762</f>
        <v>12736.400763366191</v>
      </c>
      <c r="J55" s="65">
        <f>'[5]By company'!$FB$1964</f>
        <v>11929.733631023251</v>
      </c>
      <c r="K55" s="66">
        <f>'[5]By company'!$FA$1964</f>
        <v>20864.80737048461</v>
      </c>
      <c r="L55" s="52">
        <f>'[3]By company'!CY1628</f>
        <v>1499.881371298178</v>
      </c>
      <c r="M55" s="52">
        <f>'[3]By company'!CZ1628</f>
        <v>1757.5284811882568</v>
      </c>
      <c r="N55" s="52">
        <f>'[3]By company'!DA1628</f>
        <v>1986.7397583705581</v>
      </c>
      <c r="O55" s="52">
        <f>'[3]By company'!DB1628</f>
        <v>1734.0847091917651</v>
      </c>
      <c r="P55" s="52">
        <f>'[3]By company'!DD1628</f>
        <v>2108.2299292506623</v>
      </c>
      <c r="Q55" s="52">
        <f>'[3]By company'!DE1628</f>
        <v>2136.1912394347637</v>
      </c>
      <c r="R55" s="52">
        <f>'[3]By company'!DF1628</f>
        <v>2134.1049147065251</v>
      </c>
      <c r="S55" s="52">
        <f>'[3]By company'!DG1628</f>
        <v>1514.3902023891264</v>
      </c>
      <c r="T55" s="52">
        <f>'[3]By company'!DI1628</f>
        <v>1868.4918270218582</v>
      </c>
      <c r="U55" s="52">
        <f>'[3]By company'!DJ1628</f>
        <v>2808.7248474113499</v>
      </c>
      <c r="V55" s="52">
        <f>'[3]By company'!DK1628</f>
        <v>2262.1482351773848</v>
      </c>
      <c r="W55" s="52">
        <f>'[3]By company'!DL1628</f>
        <v>1487.135109991498</v>
      </c>
      <c r="X55" s="52">
        <f>'[3]By company'!DN1628</f>
        <v>1323.168161193682</v>
      </c>
      <c r="Y55" s="52">
        <f>'[3]By company'!DO1628</f>
        <v>2471.5911214117027</v>
      </c>
      <c r="Z55" s="52">
        <f>'[3]By company'!DP1628</f>
        <v>2705.6492007421721</v>
      </c>
      <c r="AA55" s="52">
        <f>'[3]By company'!$DQ$1628</f>
        <v>2908.3181694084842</v>
      </c>
      <c r="AB55" s="52">
        <f>'[15]By company'!$DY$1628</f>
        <v>2653.9696048155952</v>
      </c>
      <c r="AC55" s="52">
        <f>'[6]By company'!$EF$1660</f>
        <v>2476.9317670694654</v>
      </c>
      <c r="AD55" s="52">
        <f>'[7]By company'!$EI$1712</f>
        <v>3890.5140544741062</v>
      </c>
      <c r="AE55" s="52">
        <f t="shared" si="29"/>
        <v>3714.985337007025</v>
      </c>
      <c r="AF55" s="52">
        <f>'[8]By company'!$EN$1813</f>
        <v>4852.1186802979773</v>
      </c>
      <c r="AG55" s="52">
        <f>'[9]By company'!$EU$1896</f>
        <v>5608.9624227770983</v>
      </c>
      <c r="AH55" s="17">
        <f>'[5]By company'!$EX$1964</f>
        <v>6688.7409304025095</v>
      </c>
      <c r="AI55" s="45"/>
      <c r="AJ55" s="45"/>
    </row>
    <row r="56" spans="1:36" s="19" customFormat="1" ht="15" customHeight="1">
      <c r="A56" s="26" t="str">
        <f>A51</f>
        <v>Cyclical (East Necessities)</v>
      </c>
      <c r="B56" s="52">
        <f>'[3]By company'!$CR$1625-'[3]By company'!$CR$1624</f>
        <v>7144.3873948821556</v>
      </c>
      <c r="C56" s="52">
        <f>'[3]By company'!$CS$1625-'[3]By company'!$CS$1624</f>
        <v>6477.2599473055907</v>
      </c>
      <c r="D56" s="52">
        <f>'[3]By company'!$CX$1625-'[3]By company'!$CX$1624</f>
        <v>1079.6002420687105</v>
      </c>
      <c r="E56" s="52">
        <f>'[3]By company'!$DC$1625-'[3]By company'!$DC$1624</f>
        <v>2525.8849785104985</v>
      </c>
      <c r="F56" s="52">
        <f>'[3]By company'!$DH$1625-'[3]By company'!$DH$1624</f>
        <v>2819.8964895379299</v>
      </c>
      <c r="G56" s="52">
        <f>'[3]By company'!$DM$1625-'[3]By company'!$DM$1624</f>
        <v>2762.5419528840866</v>
      </c>
      <c r="H56" s="52">
        <f>'[3]By company'!$DR$1625-'[3]By company'!$DR$1624</f>
        <v>4346.7475342015623</v>
      </c>
      <c r="I56" s="52">
        <f>'[4]By company'!$EK$1759-'[4]By company'!$EK$1758</f>
        <v>3227.9978487354524</v>
      </c>
      <c r="J56" s="65">
        <f>'[5]By company'!$FB$1961-'[5]By company'!$FB$1960</f>
        <v>2993.2292821165011</v>
      </c>
      <c r="K56" s="66">
        <f>'[5]By company'!$FA$1961-'[5]By company'!$FA$1960</f>
        <v>7019.3786923559082</v>
      </c>
      <c r="L56" s="52">
        <f>'[3]By company'!CY1625-'[3]By company'!CY1624</f>
        <v>338.19640927224668</v>
      </c>
      <c r="M56" s="52">
        <f>'[3]By company'!CZ1625-'[3]By company'!CZ1624</f>
        <v>761.53792396655251</v>
      </c>
      <c r="N56" s="52">
        <f>'[3]By company'!DA1625-'[3]By company'!DA1624</f>
        <v>876.34460092226823</v>
      </c>
      <c r="O56" s="52">
        <f>'[3]By company'!DB1625-'[3]By company'!DB1624</f>
        <v>549.80604434943098</v>
      </c>
      <c r="P56" s="52">
        <f>'[3]By company'!DD1625-'[3]By company'!DD1624</f>
        <v>629.97537651767561</v>
      </c>
      <c r="Q56" s="52">
        <f>'[3]By company'!DE1625-'[3]By company'!DE1624</f>
        <v>695.25696736267173</v>
      </c>
      <c r="R56" s="52">
        <f>'[3]By company'!DF1625-'[3]By company'!DF1624</f>
        <v>504.71503009520353</v>
      </c>
      <c r="S56" s="52">
        <f>'[3]By company'!DG1625-'[3]By company'!DG1624</f>
        <v>989.94911556237912</v>
      </c>
      <c r="T56" s="52">
        <f>'[3]By company'!DI1625-'[3]By company'!DI1624</f>
        <v>531.60114630744147</v>
      </c>
      <c r="U56" s="52">
        <f>'[3]By company'!DJ1625-'[3]By company'!DJ1624</f>
        <v>496.08388168654153</v>
      </c>
      <c r="V56" s="52">
        <f>'[3]By company'!DK1625-'[3]By company'!DK1624</f>
        <v>865.96205445698092</v>
      </c>
      <c r="W56" s="52">
        <f>'[3]By company'!DL1625-'[3]By company'!DL1624</f>
        <v>868.89487043312295</v>
      </c>
      <c r="X56" s="52">
        <f>'[3]By company'!DN1625-'[3]By company'!DN1624</f>
        <v>975.80366259962227</v>
      </c>
      <c r="Y56" s="52">
        <f>'[3]By company'!DO1625-'[3]By company'!DO1624</f>
        <v>1474.9512714044927</v>
      </c>
      <c r="Z56" s="52">
        <f>'[3]By company'!DP1625-'[3]By company'!DP1624</f>
        <v>1235.4901940700181</v>
      </c>
      <c r="AA56" s="52">
        <f>'[3]By company'!$DQ$1625-'[3]By company'!$DQ$1624</f>
        <v>660.50240612742937</v>
      </c>
      <c r="AB56" s="52">
        <f>'[15]By company'!$DY$1625-'[15]By company'!$DY$1624</f>
        <v>655.58991210276781</v>
      </c>
      <c r="AC56" s="52">
        <f>'[6]By company'!$EF$1657-'[6]By company'!$EF$1656</f>
        <v>941.59982127604462</v>
      </c>
      <c r="AD56" s="52">
        <f>'[7]By company'!$EI$1709-'[7]By company'!$EI$1708</f>
        <v>735.50185256925283</v>
      </c>
      <c r="AE56" s="52">
        <f t="shared" si="29"/>
        <v>895.30626278738714</v>
      </c>
      <c r="AF56" s="52">
        <f>'[8]By company'!$EN$1810-'[8]By company'!$EN$1809</f>
        <v>1142.3770653582565</v>
      </c>
      <c r="AG56" s="52">
        <f>'[9]By company'!$EU$1893-'[9]By company'!$EU$1892</f>
        <v>2350.765544258139</v>
      </c>
      <c r="AH56" s="17">
        <f>'[5]By company'!$EX$1961-'[5]By company'!$EX$1960</f>
        <v>2630.9298199521254</v>
      </c>
      <c r="AI56" s="45"/>
      <c r="AJ56" s="45"/>
    </row>
    <row r="57" spans="1:36" s="74" customFormat="1">
      <c r="A57" s="26" t="s">
        <v>36</v>
      </c>
      <c r="B57" s="71">
        <f>B33</f>
        <v>-28.000883280757108</v>
      </c>
      <c r="C57" s="71">
        <f t="shared" ref="C57:AD57" si="30">C33</f>
        <v>-223.52282877999824</v>
      </c>
      <c r="D57" s="71">
        <f t="shared" si="30"/>
        <v>132.27499664708921</v>
      </c>
      <c r="E57" s="71">
        <f t="shared" si="30"/>
        <v>-35.684445565309943</v>
      </c>
      <c r="F57" s="71">
        <f t="shared" si="30"/>
        <v>-197.71736453515041</v>
      </c>
      <c r="G57" s="53">
        <f t="shared" si="30"/>
        <v>48.281128113343584</v>
      </c>
      <c r="H57" s="53">
        <f>H33</f>
        <v>452.21834175395634</v>
      </c>
      <c r="I57" s="53">
        <f>I33</f>
        <v>-58.297630209082854</v>
      </c>
      <c r="J57" s="54">
        <f t="shared" ref="J57:K57" si="31">J33</f>
        <v>330.37241088535302</v>
      </c>
      <c r="K57" s="55">
        <f t="shared" si="31"/>
        <v>-149.69636670680484</v>
      </c>
      <c r="L57" s="52">
        <f t="shared" si="30"/>
        <v>-56.505119228183958</v>
      </c>
      <c r="M57" s="52">
        <f t="shared" si="30"/>
        <v>62.241369203202794</v>
      </c>
      <c r="N57" s="52">
        <f t="shared" si="30"/>
        <v>-53.216462452095129</v>
      </c>
      <c r="O57" s="52">
        <f t="shared" si="30"/>
        <v>11.795766911774081</v>
      </c>
      <c r="P57" s="52">
        <f t="shared" si="30"/>
        <v>-41.454810249045295</v>
      </c>
      <c r="Q57" s="52">
        <f t="shared" si="30"/>
        <v>-59.331820807714394</v>
      </c>
      <c r="R57" s="52">
        <f t="shared" si="30"/>
        <v>-18.691184433600029</v>
      </c>
      <c r="S57" s="32">
        <f t="shared" si="30"/>
        <v>-78.239549044798878</v>
      </c>
      <c r="T57" s="52">
        <f t="shared" si="30"/>
        <v>-194.54998191607046</v>
      </c>
      <c r="U57" s="52">
        <f t="shared" si="30"/>
        <v>122.77052494480358</v>
      </c>
      <c r="V57" s="52">
        <f t="shared" si="30"/>
        <v>132.53447981813952</v>
      </c>
      <c r="W57" s="52">
        <f t="shared" si="30"/>
        <v>-12.473894733538145</v>
      </c>
      <c r="X57" s="52">
        <f t="shared" si="30"/>
        <v>27.952400483063684</v>
      </c>
      <c r="Y57" s="52">
        <f t="shared" si="30"/>
        <v>-6.5689160572428591</v>
      </c>
      <c r="Z57" s="52">
        <f t="shared" si="30"/>
        <v>179.02248032596526</v>
      </c>
      <c r="AA57" s="52">
        <f>AA33</f>
        <v>251.81237700216843</v>
      </c>
      <c r="AB57" s="52">
        <f t="shared" si="30"/>
        <v>-17.075759822929285</v>
      </c>
      <c r="AC57" s="52">
        <f t="shared" si="30"/>
        <v>12.591129904405534</v>
      </c>
      <c r="AD57" s="52">
        <f t="shared" si="30"/>
        <v>83.044664154618658</v>
      </c>
      <c r="AE57" s="52">
        <f t="shared" si="29"/>
        <v>-136.85766444517776</v>
      </c>
      <c r="AF57" s="52">
        <f t="shared" ref="AF57:AH57" si="32">AF33</f>
        <v>133.82810022250851</v>
      </c>
      <c r="AG57" s="52">
        <f t="shared" si="32"/>
        <v>90.946599009381316</v>
      </c>
      <c r="AH57" s="17">
        <f t="shared" si="32"/>
        <v>-237.61526631697598</v>
      </c>
      <c r="AI57" s="45"/>
      <c r="AJ57" s="45"/>
    </row>
    <row r="58" spans="1:36" s="87" customFormat="1" ht="15.65" customHeight="1">
      <c r="B58" s="87">
        <f>B53-SUM(B54:B57)</f>
        <v>0</v>
      </c>
      <c r="C58" s="87">
        <f>C53-SUM(C54:C57)</f>
        <v>0.38887543247255962</v>
      </c>
      <c r="D58" s="87">
        <f>D53-SUM(D54:D57)</f>
        <v>0.18164370865451929</v>
      </c>
      <c r="E58" s="87">
        <f t="shared" ref="E58:G58" si="33">E53-SUM(E54:E57)</f>
        <v>-9.3405651568900794E-7</v>
      </c>
      <c r="F58" s="87">
        <f t="shared" si="33"/>
        <v>4.7182800335576758E-4</v>
      </c>
      <c r="G58" s="87">
        <f t="shared" si="33"/>
        <v>-3.484939628833672E-3</v>
      </c>
      <c r="H58" s="87">
        <f>H53-SUM(H54:H57)</f>
        <v>-4.8512101784581318E-5</v>
      </c>
      <c r="I58" s="87">
        <f>I53-SUM(I54:I57)</f>
        <v>-1.673470251262188E-10</v>
      </c>
      <c r="J58" s="75">
        <f t="shared" ref="J58" si="34">J53-SUM(J54:J57)</f>
        <v>-3.5370317222259473E-2</v>
      </c>
      <c r="K58" s="76">
        <f>K53-SUM(K54:K57)</f>
        <v>-1.673470251262188E-10</v>
      </c>
      <c r="L58" s="87">
        <f t="shared" ref="L58:AE58" si="35">L53-SUM(L54:L57)</f>
        <v>-2.4582606254170969E-2</v>
      </c>
      <c r="M58" s="87">
        <f t="shared" si="35"/>
        <v>0.22367790523139774</v>
      </c>
      <c r="N58" s="87">
        <f t="shared" si="35"/>
        <v>-0.11149641802285259</v>
      </c>
      <c r="O58" s="87">
        <f t="shared" si="35"/>
        <v>-8.759981501088987E-2</v>
      </c>
      <c r="P58" s="87">
        <f t="shared" si="35"/>
        <v>-9.448818545024551E-3</v>
      </c>
      <c r="Q58" s="87">
        <f t="shared" si="35"/>
        <v>-5.2922574899639585E-2</v>
      </c>
      <c r="R58" s="87">
        <f t="shared" si="35"/>
        <v>-0.33970956057237345</v>
      </c>
      <c r="S58" s="87">
        <f t="shared" si="35"/>
        <v>0.40255278202039335</v>
      </c>
      <c r="T58" s="87">
        <f t="shared" si="35"/>
        <v>0</v>
      </c>
      <c r="U58" s="87">
        <f t="shared" si="35"/>
        <v>-3.4912263645310304E-3</v>
      </c>
      <c r="V58" s="87">
        <f t="shared" si="35"/>
        <v>3.6809784132856294E-3</v>
      </c>
      <c r="W58" s="87">
        <f t="shared" si="35"/>
        <v>-3.674691677588271E-3</v>
      </c>
      <c r="X58" s="87">
        <f t="shared" si="35"/>
        <v>0</v>
      </c>
      <c r="Y58" s="87">
        <f t="shared" si="35"/>
        <v>0</v>
      </c>
      <c r="Z58" s="87">
        <f t="shared" si="35"/>
        <v>0</v>
      </c>
      <c r="AA58" s="87">
        <f t="shared" si="35"/>
        <v>-4.8512103603570722E-5</v>
      </c>
      <c r="AB58" s="87">
        <f t="shared" si="35"/>
        <v>-1.7865885492938105E-3</v>
      </c>
      <c r="AC58" s="87">
        <f t="shared" si="35"/>
        <v>1.7865885511127999E-3</v>
      </c>
      <c r="AD58" s="87">
        <f t="shared" si="35"/>
        <v>0</v>
      </c>
      <c r="AE58" s="87">
        <f t="shared" si="35"/>
        <v>-1.7280399333685637E-10</v>
      </c>
      <c r="AF58" s="87">
        <f>AF53-SUM(AF54:AF57)</f>
        <v>0</v>
      </c>
      <c r="AG58" s="87">
        <f t="shared" ref="AG58" si="36">AG53-SUM(AG54:AG57)</f>
        <v>0</v>
      </c>
      <c r="AH58" s="88">
        <f>AH53-SUM(AH54:AH57)</f>
        <v>0</v>
      </c>
      <c r="AI58" s="32"/>
      <c r="AJ58" s="45"/>
    </row>
    <row r="59" spans="1:36" s="19" customFormat="1" ht="15" customHeight="1">
      <c r="A59" s="20" t="str">
        <f>A35</f>
        <v>IVL Net Revenue (M THB)</v>
      </c>
      <c r="B59" s="52">
        <f t="shared" ref="B59" si="37">B35</f>
        <v>96858</v>
      </c>
      <c r="C59" s="52">
        <f>C35</f>
        <v>186096</v>
      </c>
      <c r="D59" s="52">
        <f t="shared" ref="D59:AH59" si="38">D35</f>
        <v>210728.984</v>
      </c>
      <c r="E59" s="52">
        <f t="shared" si="38"/>
        <v>229120.448</v>
      </c>
      <c r="F59" s="52">
        <f t="shared" si="38"/>
        <v>243907.21766484791</v>
      </c>
      <c r="G59" s="52">
        <f t="shared" si="38"/>
        <v>234697.94899999999</v>
      </c>
      <c r="H59" s="52">
        <f t="shared" si="38"/>
        <v>254619.53899999999</v>
      </c>
      <c r="I59" s="52">
        <f t="shared" si="38"/>
        <v>286332.272</v>
      </c>
      <c r="J59" s="65">
        <f t="shared" si="38"/>
        <v>281205.07500000001</v>
      </c>
      <c r="K59" s="66">
        <f t="shared" si="38"/>
        <v>326151.65687900002</v>
      </c>
      <c r="L59" s="52">
        <f t="shared" si="38"/>
        <v>55494</v>
      </c>
      <c r="M59" s="52">
        <f t="shared" si="38"/>
        <v>56807.148000000001</v>
      </c>
      <c r="N59" s="52">
        <f t="shared" si="38"/>
        <v>59181.069999999992</v>
      </c>
      <c r="O59" s="52">
        <f t="shared" si="38"/>
        <v>57638.23000000001</v>
      </c>
      <c r="P59" s="52">
        <f t="shared" si="38"/>
        <v>61646.606</v>
      </c>
      <c r="Q59" s="52">
        <f t="shared" si="38"/>
        <v>64029.859889935993</v>
      </c>
      <c r="R59" s="52">
        <f t="shared" si="38"/>
        <v>63606.215110064019</v>
      </c>
      <c r="S59" s="52">
        <f t="shared" si="38"/>
        <v>54624.536664847896</v>
      </c>
      <c r="T59" s="52">
        <f t="shared" si="38"/>
        <v>53660.3648109368</v>
      </c>
      <c r="U59" s="52">
        <f t="shared" si="38"/>
        <v>61225.241189063199</v>
      </c>
      <c r="V59" s="52">
        <f t="shared" si="38"/>
        <v>62333.540304536982</v>
      </c>
      <c r="W59" s="52">
        <f t="shared" si="38"/>
        <v>57478.802695463004</v>
      </c>
      <c r="X59" s="52">
        <f t="shared" si="38"/>
        <v>57164.231830578989</v>
      </c>
      <c r="Y59" s="52">
        <f t="shared" si="38"/>
        <v>66730.030342933402</v>
      </c>
      <c r="Z59" s="52">
        <f t="shared" si="38"/>
        <v>65435.834507806205</v>
      </c>
      <c r="AA59" s="52">
        <f t="shared" si="38"/>
        <v>65289.440000000002</v>
      </c>
      <c r="AB59" s="52">
        <f t="shared" si="38"/>
        <v>71650.278999999995</v>
      </c>
      <c r="AC59" s="52">
        <f t="shared" si="38"/>
        <v>71660.810000000012</v>
      </c>
      <c r="AD59" s="52">
        <f t="shared" si="38"/>
        <v>72604.546000000002</v>
      </c>
      <c r="AE59" s="52">
        <f t="shared" si="38"/>
        <v>70416.637000000017</v>
      </c>
      <c r="AF59" s="52">
        <f t="shared" si="38"/>
        <v>76143.351999999999</v>
      </c>
      <c r="AG59" s="52">
        <f t="shared" si="38"/>
        <v>83590.938999999998</v>
      </c>
      <c r="AH59" s="17">
        <f t="shared" si="38"/>
        <v>96000.728879000002</v>
      </c>
      <c r="AI59" s="45"/>
      <c r="AJ59" s="45"/>
    </row>
    <row r="60" spans="1:36" s="19" customFormat="1" ht="15" customHeight="1">
      <c r="A60" s="26" t="str">
        <f>A54</f>
        <v>High Value Add (HVA)</v>
      </c>
      <c r="B60" s="52">
        <f>'[10]By company'!$AR$569</f>
        <v>6694.9385615096026</v>
      </c>
      <c r="C60" s="52">
        <f>'[10]By company'!$AS$569</f>
        <v>22521.678706201565</v>
      </c>
      <c r="D60" s="52">
        <f>'[10]By company'!$AX$569</f>
        <v>50086.300660164539</v>
      </c>
      <c r="E60" s="52">
        <f>'[10]By company'!$BC$569</f>
        <v>60992.581709132915</v>
      </c>
      <c r="F60" s="52">
        <f>'[10]By company'!$BH$569</f>
        <v>83461.554271829067</v>
      </c>
      <c r="G60" s="52">
        <f>'[11]By company'!$BL$577</f>
        <v>79552.360281771587</v>
      </c>
      <c r="H60" s="52">
        <f>'[9]By company'!$CP$743</f>
        <v>90725.398460388955</v>
      </c>
      <c r="I60" s="52">
        <f>'[4]By company'!$CQ$689</f>
        <v>104142.12923535607</v>
      </c>
      <c r="J60" s="65">
        <f>'[5]By company'!$DC$771</f>
        <v>100773.89305899925</v>
      </c>
      <c r="K60" s="66">
        <f>'[5]By company'!$DB$771</f>
        <v>117241.71889864875</v>
      </c>
      <c r="L60" s="52">
        <f>'[10]By company'!$AY$569</f>
        <v>14536.671931306393</v>
      </c>
      <c r="M60" s="52">
        <f>'[10]By company'!$AZ$569</f>
        <v>13886.120707340573</v>
      </c>
      <c r="N60" s="52">
        <f>'[10]By company'!$BA$569</f>
        <v>14241.889553508214</v>
      </c>
      <c r="O60" s="52">
        <f>'[10]By company'!$BB$569</f>
        <v>18327.899516977734</v>
      </c>
      <c r="P60" s="52">
        <f>'[10]By company'!$BD$569</f>
        <v>19181.843186337541</v>
      </c>
      <c r="Q60" s="52">
        <f>'[10]By company'!$BE$569</f>
        <v>22189.788507758512</v>
      </c>
      <c r="R60" s="52">
        <f>'[10]By company'!$BF$569</f>
        <v>21469.71006027982</v>
      </c>
      <c r="S60" s="52">
        <f>'[10]By company'!$BG$569</f>
        <v>20620.212517453194</v>
      </c>
      <c r="T60" s="52">
        <f>'[3]By company'!BV635</f>
        <v>19239.887754790016</v>
      </c>
      <c r="U60" s="52">
        <f>'[3]By company'!BW635</f>
        <v>19897.322741922984</v>
      </c>
      <c r="V60" s="52">
        <f>'[3]By company'!BX635</f>
        <v>19252.51639996978</v>
      </c>
      <c r="W60" s="52">
        <f>'[3]By company'!BY635</f>
        <v>21162.633385088804</v>
      </c>
      <c r="X60" s="52">
        <f>'[9]By company'!CL743</f>
        <v>20394.394413666054</v>
      </c>
      <c r="Y60" s="52">
        <f>'[9]By company'!CM743</f>
        <v>24065.826873443821</v>
      </c>
      <c r="Z60" s="52">
        <f>'[9]By company'!CN743</f>
        <v>23275.104971324723</v>
      </c>
      <c r="AA60" s="52">
        <f>'[9]By company'!CO743</f>
        <v>22990.072201954365</v>
      </c>
      <c r="AB60" s="52">
        <f>'[15]By company'!$CI$635</f>
        <v>25695.644646658599</v>
      </c>
      <c r="AC60" s="52">
        <f>'[6]By company'!$CM$647</f>
        <v>25714.326047906383</v>
      </c>
      <c r="AD60" s="52">
        <f>'[7]By company'!$CO$669</f>
        <v>26373.85016247991</v>
      </c>
      <c r="AE60" s="52">
        <f t="shared" ref="AE60:AE62" si="39">I60-AB60-AC60-AD60</f>
        <v>26358.308378311172</v>
      </c>
      <c r="AF60" s="52">
        <f>'[8]By company'!$CS$710</f>
        <v>28118.610854342507</v>
      </c>
      <c r="AG60" s="52">
        <f>'[9]By company'!$CW$743</f>
        <v>30250.444520250669</v>
      </c>
      <c r="AH60" s="17">
        <f>'[5]By company'!$CY$771</f>
        <v>32514.35514574439</v>
      </c>
      <c r="AI60" s="45"/>
      <c r="AJ60" s="45"/>
    </row>
    <row r="61" spans="1:36" s="19" customFormat="1" ht="15" customHeight="1">
      <c r="A61" s="26" t="str">
        <f>A55</f>
        <v>Special Position (West Necessities)</v>
      </c>
      <c r="B61" s="52">
        <f>'[10]By company'!$BR$568</f>
        <v>47832.547999999995</v>
      </c>
      <c r="C61" s="52">
        <f>'[10]By company'!$BS$568</f>
        <v>98303.314011223905</v>
      </c>
      <c r="D61" s="52">
        <f>'[10]By company'!$BX$568</f>
        <v>103659.99169073541</v>
      </c>
      <c r="E61" s="52">
        <f>'[10]By company'!$CC$568</f>
        <v>103453.93461798668</v>
      </c>
      <c r="F61" s="52">
        <f>'[10]By company'!$CH$568</f>
        <v>94665.254779053634</v>
      </c>
      <c r="G61" s="52">
        <f>'[11]By company'!$CK$576</f>
        <v>94280.636475869251</v>
      </c>
      <c r="H61" s="52">
        <f>'[9]By company'!$EN$740+'[9]By company'!$EN$741</f>
        <v>109256.30102581522</v>
      </c>
      <c r="I61" s="52">
        <f>'[4]By company'!$EK$688</f>
        <v>124634.35510327249</v>
      </c>
      <c r="J61" s="65">
        <f>'[5]By company'!$FB$770</f>
        <v>124311.79226438631</v>
      </c>
      <c r="K61" s="66">
        <f>'[5]By company'!$FA$770</f>
        <v>145147.53672367244</v>
      </c>
      <c r="L61" s="52">
        <f>'[10]By company'!$BY$568</f>
        <v>25955.417946384387</v>
      </c>
      <c r="M61" s="52">
        <f>'[10]By company'!$BZ$568</f>
        <v>27542.792203356763</v>
      </c>
      <c r="N61" s="52">
        <f>'[10]By company'!$CA$568</f>
        <v>27753.802340627128</v>
      </c>
      <c r="O61" s="52">
        <f>'[10]By company'!$CB$568</f>
        <v>22201.922127618414</v>
      </c>
      <c r="P61" s="52">
        <f>'[10]By company'!$CD$568</f>
        <v>25558.625635992779</v>
      </c>
      <c r="Q61" s="52">
        <f>'[10]By company'!$CE$568</f>
        <v>25078.656658090629</v>
      </c>
      <c r="R61" s="52">
        <f>'[10]By company'!$CF$568</f>
        <v>24590.487861071226</v>
      </c>
      <c r="S61" s="52">
        <f>'[10]By company'!$CG$568</f>
        <v>19437.484623898999</v>
      </c>
      <c r="T61" s="52">
        <f>'[3]By company'!DI634</f>
        <v>20379.230133476663</v>
      </c>
      <c r="U61" s="52">
        <f>'[3]By company'!DJ634</f>
        <v>24244.961429940002</v>
      </c>
      <c r="V61" s="52">
        <f>'[3]By company'!DK634</f>
        <v>27000.982409831075</v>
      </c>
      <c r="W61" s="52">
        <f>'[3]By company'!DL634</f>
        <v>22655.462502621507</v>
      </c>
      <c r="X61" s="52">
        <f>'[9]By company'!EJ740+'[9]By company'!EJ741</f>
        <v>23619.509413714884</v>
      </c>
      <c r="Y61" s="52">
        <f>'[9]By company'!EK740+'[9]By company'!EK741</f>
        <v>28088.69783140732</v>
      </c>
      <c r="Z61" s="52">
        <f>'[9]By company'!EL740+'[9]By company'!EL741</f>
        <v>28358.567383913192</v>
      </c>
      <c r="AA61" s="52">
        <f>'[9]By company'!EM740+'[9]By company'!EM741</f>
        <v>29189.526396779816</v>
      </c>
      <c r="AB61" s="52">
        <f>'[15]By company'!$DY$634</f>
        <v>30835.220070475618</v>
      </c>
      <c r="AC61" s="52">
        <f>'[6]By company'!$EF$646</f>
        <v>32075.577187452142</v>
      </c>
      <c r="AD61" s="52">
        <f>'[7]By company'!$EI$668</f>
        <v>32211.468609678723</v>
      </c>
      <c r="AE61" s="52">
        <f t="shared" si="39"/>
        <v>29512.089235666015</v>
      </c>
      <c r="AF61" s="52">
        <f>'[8]By company'!$EN$709</f>
        <v>32611.935302358757</v>
      </c>
      <c r="AG61" s="52">
        <f>'[9]By company'!$EU$742</f>
        <v>36716.225610662543</v>
      </c>
      <c r="AH61" s="17">
        <f>'[5]By company'!$EX$770</f>
        <v>46307.286574985119</v>
      </c>
      <c r="AI61" s="45"/>
      <c r="AJ61" s="45"/>
    </row>
    <row r="62" spans="1:36" s="19" customFormat="1" ht="15" customHeight="1">
      <c r="A62" s="26" t="str">
        <f>A56</f>
        <v>Cyclical (East Necessities)</v>
      </c>
      <c r="B62" s="52">
        <f>'[10]By company'!$BR$565</f>
        <v>42330.480798490418</v>
      </c>
      <c r="C62" s="52">
        <f>'[10]By company'!$BS$565</f>
        <v>65271.119505574585</v>
      </c>
      <c r="D62" s="52">
        <f>'[10]By company'!$BX$565</f>
        <v>56982.692961608547</v>
      </c>
      <c r="E62" s="52">
        <f>'[10]By company'!$CC$565</f>
        <v>64673.931978648594</v>
      </c>
      <c r="F62" s="52">
        <v>65780.203248870122</v>
      </c>
      <c r="G62" s="52">
        <f>'[11]By company'!$CK$573</f>
        <v>60864.993666232069</v>
      </c>
      <c r="H62" s="52">
        <f>'[9]By company'!$EN$739</f>
        <v>54637.838899708157</v>
      </c>
      <c r="I62" s="52">
        <f>'[4]By company'!$EK$685</f>
        <v>57555.788094920084</v>
      </c>
      <c r="J62" s="65">
        <f>'[5]By company'!$FB$767</f>
        <v>56119.39222282017</v>
      </c>
      <c r="K62" s="66">
        <f>'[5]By company'!$FA$767</f>
        <v>63762.400842903393</v>
      </c>
      <c r="L62" s="52">
        <f>'[10]By company'!$BY$565</f>
        <v>15001.895362307898</v>
      </c>
      <c r="M62" s="52">
        <f>'[10]By company'!$BZ$565</f>
        <v>15378.25017150635</v>
      </c>
      <c r="N62" s="52">
        <f>'[10]By company'!$CA$565</f>
        <v>17185.377666544511</v>
      </c>
      <c r="O62" s="52">
        <f>'[10]By company'!$CB$565</f>
        <v>17108.408778289835</v>
      </c>
      <c r="P62" s="52">
        <f>'[10]By company'!$CD$565</f>
        <v>16906.130849583635</v>
      </c>
      <c r="Q62" s="52">
        <f>'[10]By company'!$CE$565</f>
        <v>16761.271608164039</v>
      </c>
      <c r="R62" s="52">
        <f>'[10]By company'!$CF$565</f>
        <v>17545.584736935241</v>
      </c>
      <c r="S62" s="52">
        <v>14567.216054187214</v>
      </c>
      <c r="T62" s="52">
        <f>'[3]By company'!DI631</f>
        <v>14041.213366811666</v>
      </c>
      <c r="U62" s="52">
        <f>'[3]By company'!DJ631</f>
        <v>17082.990407899033</v>
      </c>
      <c r="V62" s="52">
        <f>'[3]By company'!DK631</f>
        <v>16080.004308524305</v>
      </c>
      <c r="W62" s="52">
        <f>'[3]By company'!DL631</f>
        <v>13660.785582997065</v>
      </c>
      <c r="X62" s="52">
        <f>'[9]By company'!EJ739</f>
        <v>13150.328003198052</v>
      </c>
      <c r="Y62" s="52">
        <f>'[9]By company'!EK739</f>
        <v>14575.505638082264</v>
      </c>
      <c r="Z62" s="52">
        <f>'[9]By company'!EL739</f>
        <v>13802.162152568297</v>
      </c>
      <c r="AA62" s="52">
        <f>'[9]By company'!EM739</f>
        <v>13109.843105859547</v>
      </c>
      <c r="AB62" s="52">
        <f>'[15]By company'!$DY$631</f>
        <v>15119.414051937811</v>
      </c>
      <c r="AC62" s="52">
        <f>'[6]By company'!$EF$643</f>
        <v>13870.907210504985</v>
      </c>
      <c r="AD62" s="52">
        <f>'[7]By company'!$EI$665</f>
        <v>14019.227854517823</v>
      </c>
      <c r="AE62" s="52">
        <f t="shared" si="39"/>
        <v>14546.238977959463</v>
      </c>
      <c r="AF62" s="52">
        <f>'[8]By company'!$EN$706</f>
        <v>15412.80565953077</v>
      </c>
      <c r="AG62" s="52">
        <f>'[9]By company'!$EU$739</f>
        <v>16624.269489776278</v>
      </c>
      <c r="AH62" s="17">
        <f>'[5]By company'!$EX$767</f>
        <v>17179.086715636877</v>
      </c>
      <c r="AI62" s="45"/>
      <c r="AJ62" s="45"/>
    </row>
    <row r="63" spans="1:36" s="87" customFormat="1" ht="15.65" customHeight="1">
      <c r="A63" s="59" t="s">
        <v>39</v>
      </c>
      <c r="B63" s="87">
        <f>B59-SUM(B60:B62)</f>
        <v>3.2639999990351498E-2</v>
      </c>
      <c r="C63" s="87">
        <f>C59-SUM(C60:C62)</f>
        <v>-0.11222300006193109</v>
      </c>
      <c r="D63" s="87">
        <f>D59-SUM(D60:D62)</f>
        <v>-1.3125085097271949E-3</v>
      </c>
      <c r="E63" s="87">
        <f t="shared" ref="E63:G63" si="40">E59-SUM(E60:E62)</f>
        <v>-3.0576818971894681E-4</v>
      </c>
      <c r="F63" s="87">
        <f t="shared" si="40"/>
        <v>0.2053650950838346</v>
      </c>
      <c r="G63" s="87">
        <f t="shared" si="40"/>
        <v>-4.1423872928135097E-2</v>
      </c>
      <c r="H63" s="87">
        <f>H59-SUM(H60:H62)</f>
        <v>6.1408765031956136E-4</v>
      </c>
      <c r="I63" s="87">
        <f>I59-SUM(I60:I62)</f>
        <v>-4.3354864465072751E-4</v>
      </c>
      <c r="J63" s="75">
        <f t="shared" ref="J63" si="41">J59-SUM(J60:J62)</f>
        <v>-2.5462057092227042E-3</v>
      </c>
      <c r="K63" s="76">
        <f>K59-SUM(K60:K62)</f>
        <v>4.1377544403076172E-4</v>
      </c>
      <c r="L63" s="87">
        <f t="shared" ref="L63:AF63" si="42">L59-SUM(L60:L62)</f>
        <v>1.4760001322429162E-2</v>
      </c>
      <c r="M63" s="87">
        <f t="shared" si="42"/>
        <v>-1.5082203681231476E-2</v>
      </c>
      <c r="N63" s="87">
        <f t="shared" si="42"/>
        <v>4.39320137957111E-4</v>
      </c>
      <c r="O63" s="87">
        <f t="shared" si="42"/>
        <v>-4.2288596887374297E-4</v>
      </c>
      <c r="P63" s="87">
        <f t="shared" si="42"/>
        <v>6.3280860413215123E-3</v>
      </c>
      <c r="Q63" s="87">
        <f t="shared" si="42"/>
        <v>0.14311592280864716</v>
      </c>
      <c r="R63" s="87">
        <f t="shared" si="42"/>
        <v>0.43245177772769239</v>
      </c>
      <c r="S63" s="87">
        <f t="shared" si="42"/>
        <v>-0.37653069151565433</v>
      </c>
      <c r="T63" s="87">
        <f t="shared" si="42"/>
        <v>3.3555858455656562E-2</v>
      </c>
      <c r="U63" s="87">
        <f t="shared" si="42"/>
        <v>-3.339069881621981E-2</v>
      </c>
      <c r="V63" s="87">
        <f t="shared" si="42"/>
        <v>3.7186211826337967E-2</v>
      </c>
      <c r="W63" s="87">
        <f t="shared" si="42"/>
        <v>-7.8775244372081943E-2</v>
      </c>
      <c r="X63" s="87">
        <f t="shared" si="42"/>
        <v>0</v>
      </c>
      <c r="Y63" s="87">
        <f t="shared" si="42"/>
        <v>0</v>
      </c>
      <c r="Z63" s="87">
        <f t="shared" si="42"/>
        <v>0</v>
      </c>
      <c r="AA63" s="87">
        <f t="shared" si="42"/>
        <v>-1.7045937274815515E-3</v>
      </c>
      <c r="AB63" s="87">
        <f>AB59-SUM(AB60:AB62)</f>
        <v>2.3092796618584543E-4</v>
      </c>
      <c r="AC63" s="87">
        <f t="shared" si="42"/>
        <v>-4.4586349395103753E-4</v>
      </c>
      <c r="AD63" s="87">
        <f t="shared" si="42"/>
        <v>-6.2667645397596061E-4</v>
      </c>
      <c r="AE63" s="87">
        <f t="shared" si="42"/>
        <v>4.0806336619425565E-4</v>
      </c>
      <c r="AF63" s="87">
        <f t="shared" si="42"/>
        <v>1.8376795924268663E-4</v>
      </c>
      <c r="AG63" s="87">
        <f>AG59-SUM(AG60:AG62)</f>
        <v>-6.2068949046079069E-4</v>
      </c>
      <c r="AH63" s="88">
        <f>AH59-SUM(AH60:AH62)</f>
        <v>4.4263362360652536E-4</v>
      </c>
      <c r="AI63" s="45"/>
      <c r="AJ63" s="45"/>
    </row>
    <row r="64" spans="1:36" s="78" customFormat="1" ht="25">
      <c r="A64" s="12" t="s">
        <v>44</v>
      </c>
      <c r="B64" s="13"/>
      <c r="C64" s="13"/>
      <c r="D64" s="13"/>
      <c r="E64" s="13"/>
      <c r="F64" s="13"/>
      <c r="G64" s="13"/>
      <c r="H64" s="13"/>
      <c r="I64" s="13"/>
      <c r="J64" s="18"/>
      <c r="K64" s="66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7"/>
      <c r="AI64" s="45"/>
      <c r="AJ64" s="45"/>
    </row>
    <row r="65" spans="1:36" s="19" customFormat="1" ht="15" customHeight="1">
      <c r="A65" s="20" t="s">
        <v>33</v>
      </c>
      <c r="B65" s="32">
        <f>'[10]By company'!$R$317/10^6</f>
        <v>3.1855025630235287</v>
      </c>
      <c r="C65" s="32">
        <f>'[10]By company'!$S$317/10^6</f>
        <v>4.3613119999999999</v>
      </c>
      <c r="D65" s="32">
        <f>'[10]By company'!$X$317/10^6</f>
        <v>5.2548755522423596</v>
      </c>
      <c r="E65" s="32">
        <f>'[10]By company'!$AC$317/10^6</f>
        <v>5.8039158392465975</v>
      </c>
      <c r="F65" s="32">
        <f>'[10]By company'!$AH$317/10^6</f>
        <v>6.24941747</v>
      </c>
      <c r="G65" s="32">
        <f>'[11]By company'!$AM$321/10^6</f>
        <v>7.0235972752636497</v>
      </c>
      <c r="H65" s="32">
        <f>H16</f>
        <v>8.728926665510043</v>
      </c>
      <c r="I65" s="32">
        <f>I16</f>
        <v>9.1032677084520284</v>
      </c>
      <c r="J65" s="33">
        <f t="shared" ref="J65:K65" si="43">J16</f>
        <v>9.0628853700065424</v>
      </c>
      <c r="K65" s="34">
        <f t="shared" si="43"/>
        <v>9.9069598280693416</v>
      </c>
      <c r="L65" s="32">
        <f>'[10]By company'!$Y$317/10^6</f>
        <v>1.4233449846048198</v>
      </c>
      <c r="M65" s="32">
        <f>'[10]By company'!$Z$317/10^6</f>
        <v>1.445737068888586</v>
      </c>
      <c r="N65" s="32">
        <f>'[10]By company'!$AA$317/10^6</f>
        <v>1.4709999588757243</v>
      </c>
      <c r="O65" s="32">
        <f>'[10]By company'!$AB$317/10^6</f>
        <v>1.4638338268774662</v>
      </c>
      <c r="P65" s="32">
        <f>'[10]By company'!$AD$317/10^6</f>
        <v>1.5054495400000001</v>
      </c>
      <c r="Q65" s="32">
        <f>'[10]By company'!$AE$317/10^6</f>
        <v>1.58684508</v>
      </c>
      <c r="R65" s="32">
        <f>'[10]By company'!$AF$317/10^6</f>
        <v>1.6325157000000001</v>
      </c>
      <c r="S65" s="32">
        <f>'[10]By company'!$AG$317/10^6</f>
        <v>1.5246071499999998</v>
      </c>
      <c r="T65" s="32">
        <f>'[10]By company'!$AI$317/10^6</f>
        <v>1.6267209389142077</v>
      </c>
      <c r="U65" s="32">
        <f>'[10]By company'!$AJ$317/10^6</f>
        <v>1.8145852072488728</v>
      </c>
      <c r="V65" s="32">
        <f>'[12]By company'!$AK$317/10^6</f>
        <v>1.8015288626199988</v>
      </c>
      <c r="W65" s="32">
        <f>'[11]By company'!$AL$321/10^6</f>
        <v>1.7807622664805691</v>
      </c>
      <c r="X65" s="32">
        <f>'[13]By company'!$AN$349/10^6</f>
        <v>1.7647709200019872</v>
      </c>
      <c r="Y65" s="32">
        <f>Y43</f>
        <v>2.3193589555325862</v>
      </c>
      <c r="Z65" s="32">
        <f>'[2]By company'!$AP$345/10^6</f>
        <v>2.3795751199698389</v>
      </c>
      <c r="AA65" s="32">
        <f>AA16</f>
        <v>2.2652216700056336</v>
      </c>
      <c r="AB65" s="32">
        <f t="shared" ref="AB65:AD65" si="44">AB43</f>
        <v>2.1881375496729887</v>
      </c>
      <c r="AC65" s="32">
        <f t="shared" si="44"/>
        <v>2.2228976203174389</v>
      </c>
      <c r="AD65" s="32">
        <f t="shared" si="44"/>
        <v>2.3866285300104808</v>
      </c>
      <c r="AE65" s="32">
        <f>AE16</f>
        <v>2.3056040084511196</v>
      </c>
      <c r="AF65" s="32">
        <f t="shared" ref="AF65:AH65" si="45">AF43</f>
        <v>2.325123570352289</v>
      </c>
      <c r="AG65" s="32">
        <f t="shared" si="45"/>
        <v>2.5462493404533282</v>
      </c>
      <c r="AH65" s="35">
        <f t="shared" si="45"/>
        <v>2.7299829088126062</v>
      </c>
      <c r="AI65" s="45"/>
      <c r="AJ65" s="45"/>
    </row>
    <row r="66" spans="1:36" s="19" customFormat="1" ht="15" customHeight="1">
      <c r="A66" s="26" t="s">
        <v>45</v>
      </c>
      <c r="B66" s="32">
        <f>'[10]By company'!$R$314/10^6</f>
        <v>0.46029573113852856</v>
      </c>
      <c r="C66" s="32">
        <f>'[10]By company'!$S$314/10^6</f>
        <v>1.174436</v>
      </c>
      <c r="D66" s="32">
        <f>'[10]By company'!$X$314/10^6</f>
        <v>1.6888069319522587</v>
      </c>
      <c r="E66" s="32">
        <f>'[10]By company'!$AC$314/10^6</f>
        <v>1.772996346497558</v>
      </c>
      <c r="F66" s="32">
        <f>'[10]By company'!$AH$314/10^6</f>
        <v>1.9207491400000001</v>
      </c>
      <c r="G66" s="32">
        <f>'[11]By company'!$AM$318/10^6</f>
        <v>2.1458916724132893</v>
      </c>
      <c r="H66" s="32">
        <f>'[3]By company'!$AR$342/10^6</f>
        <v>3.0493225131890851</v>
      </c>
      <c r="I66" s="32">
        <f>'[4]By company'!$AW$374/10^6</f>
        <v>3.4116257132950554</v>
      </c>
      <c r="J66" s="33">
        <f>'[5]By company'!$BD$422/10^6</f>
        <v>3.421098544408169</v>
      </c>
      <c r="K66" s="34">
        <f>'[5]By company'!$BC$422/10^6</f>
        <v>3.6669499586101164</v>
      </c>
      <c r="L66" s="32">
        <f>'[10]By company'!$Y$314/10^6</f>
        <v>0.44298985516409844</v>
      </c>
      <c r="M66" s="32">
        <f>'[10]By company'!$Z$314/10^6</f>
        <v>0.41805369665570591</v>
      </c>
      <c r="N66" s="32">
        <f>'[10]By company'!$AA$314/10^6</f>
        <v>0.45316756547058701</v>
      </c>
      <c r="O66" s="32">
        <f>'[10]By company'!$AB$314/10^6</f>
        <v>0.45878522920716691</v>
      </c>
      <c r="P66" s="32">
        <f>'[10]By company'!$AD$314/10^6</f>
        <v>0.48079981999999999</v>
      </c>
      <c r="Q66" s="32">
        <f>'[10]By company'!$AE$314/10^6</f>
        <v>0.49165158999999997</v>
      </c>
      <c r="R66" s="32">
        <f>'[10]By company'!$AF$314/10^6</f>
        <v>0.47684267999999991</v>
      </c>
      <c r="S66" s="32">
        <f>'[10]By company'!$AG$314/10^6</f>
        <v>0.47145505000000004</v>
      </c>
      <c r="T66" s="32">
        <f>'[10]By company'!$AI$314/10^6</f>
        <v>0.44936600292292422</v>
      </c>
      <c r="U66" s="32">
        <f>'[10]By company'!$AJ$314/10^6</f>
        <v>0.54475976643965773</v>
      </c>
      <c r="V66" s="32">
        <f>'[12]By company'!$AK$314/10^6</f>
        <v>0.590758299657824</v>
      </c>
      <c r="W66" s="32">
        <f>'[11]By company'!$AL$318/10^6</f>
        <v>0.56100760339288325</v>
      </c>
      <c r="X66" s="32">
        <f>'[13]By company'!$AN$346/10^6</f>
        <v>0.47412114692518004</v>
      </c>
      <c r="Y66" s="32">
        <f>'[14]By company'!$AO$342/10^6</f>
        <v>0.81994063118593019</v>
      </c>
      <c r="Z66" s="32">
        <f>'[2]By company'!$AP$342/10^6</f>
        <v>0.88362410292347482</v>
      </c>
      <c r="AA66" s="32">
        <f>'[3]By company'!$AQ$342/10^6</f>
        <v>0.87163663215450005</v>
      </c>
      <c r="AB66" s="32">
        <f>'[15]By company'!$AS$342/10^6</f>
        <v>0.78971824272550173</v>
      </c>
      <c r="AC66" s="32">
        <f>'[6]By company'!$AT$350/10^6</f>
        <v>0.83558928321109849</v>
      </c>
      <c r="AD66" s="32">
        <f>'[7]By company'!$AU$362/10^6</f>
        <v>0.92415438631706892</v>
      </c>
      <c r="AE66" s="32">
        <f t="shared" ref="AE66:AE68" si="46">I66-AB66-AC66-AD66</f>
        <v>0.86216380104138635</v>
      </c>
      <c r="AF66" s="32">
        <f>'[8]By company'!$AX$386/10^6</f>
        <v>0.83343678373028862</v>
      </c>
      <c r="AG66" s="32">
        <f>'[9]By company'!$AY$406/10^6</f>
        <v>0.93704777396941819</v>
      </c>
      <c r="AH66" s="35">
        <f>'[5]By company'!$AZ$422/10^6</f>
        <v>1.0343015998690228</v>
      </c>
      <c r="AI66" s="45"/>
      <c r="AJ66" s="45"/>
    </row>
    <row r="67" spans="1:36" s="19" customFormat="1" ht="15" customHeight="1">
      <c r="A67" s="26" t="s">
        <v>46</v>
      </c>
      <c r="B67" s="32">
        <f>'[10]By company'!$R$313/10^6</f>
        <v>0.91763152000000003</v>
      </c>
      <c r="C67" s="32">
        <f>'[10]By company'!$S$313/10^6</f>
        <v>1.0745709999999999</v>
      </c>
      <c r="D67" s="32">
        <f>'[10]By company'!$X$313/10^6</f>
        <v>1.2979173331600999</v>
      </c>
      <c r="E67" s="32">
        <f>'[10]By company'!$AC$313/10^6</f>
        <v>1.3961869290090385</v>
      </c>
      <c r="F67" s="32">
        <f>'[10]By company'!$AH$313/10^6</f>
        <v>1.5591653699999999</v>
      </c>
      <c r="G67" s="32">
        <f>'[11]By company'!$AM$317/10^6</f>
        <v>1.9024492092872587</v>
      </c>
      <c r="H67" s="32">
        <f>'[3]By company'!$AR$341/10^6</f>
        <v>2.4561609525352934</v>
      </c>
      <c r="I67" s="32">
        <f>'[4]By company'!$AW$373/10^6</f>
        <v>2.6170312404428033</v>
      </c>
      <c r="J67" s="33">
        <f>'[5]By company'!$BD$421/10^6</f>
        <v>2.576954104724591</v>
      </c>
      <c r="K67" s="34">
        <f>'[5]By company'!$BC$421/10^6</f>
        <v>3.0025717587428029</v>
      </c>
      <c r="L67" s="32">
        <f>'[10]By company'!$Y$313/10^6</f>
        <v>0.35554800999999997</v>
      </c>
      <c r="M67" s="32">
        <f>'[10]By company'!$Z$313/10^6</f>
        <v>0.37181363900000003</v>
      </c>
      <c r="N67" s="32">
        <f>'[10]By company'!$AA$313/10^6</f>
        <v>0.33654970879903817</v>
      </c>
      <c r="O67" s="32">
        <f>'[10]By company'!$AB$313/10^6</f>
        <v>0.33227557121000006</v>
      </c>
      <c r="P67" s="32">
        <f>'[10]By company'!$AD$313/10^6</f>
        <v>0.36910486999999997</v>
      </c>
      <c r="Q67" s="32">
        <f>'[10]By company'!$AE$313/10^6</f>
        <v>0.38761976000000004</v>
      </c>
      <c r="R67" s="32">
        <f>'[10]By company'!$AF$313/10^6</f>
        <v>0.43837777</v>
      </c>
      <c r="S67" s="32">
        <f>'[10]By company'!$AG$313/10^6</f>
        <v>0.36406297000000004</v>
      </c>
      <c r="T67" s="32">
        <f>'[10]By company'!$AI$313/10^6</f>
        <v>0.46395407509070802</v>
      </c>
      <c r="U67" s="32">
        <f>'[10]By company'!$AJ$313/10^6</f>
        <v>0.50574404401369033</v>
      </c>
      <c r="V67" s="32">
        <f>'[12]By company'!$AK$313/10^6</f>
        <v>0.46465859563908474</v>
      </c>
      <c r="W67" s="32">
        <f>'[11]By company'!$AL$317/10^6</f>
        <v>0.46809249454377566</v>
      </c>
      <c r="X67" s="32">
        <f>'[13]By company'!$AN$345/10^6</f>
        <v>0.49200840939647383</v>
      </c>
      <c r="Y67" s="32">
        <f>'[14]By company'!$AO$341/10^6</f>
        <v>0.6644307355009893</v>
      </c>
      <c r="Z67" s="32">
        <f>'[2]By company'!$AP$341/10^6</f>
        <v>0.66201086247983076</v>
      </c>
      <c r="AA67" s="32">
        <f>'[3]By company'!$AQ$341/10^6</f>
        <v>0.63771094515800009</v>
      </c>
      <c r="AB67" s="32">
        <f>'[15]By company'!$AS$341/10^6</f>
        <v>0.63744059037702994</v>
      </c>
      <c r="AC67" s="32">
        <f>'[6]By company'!$AT$349/10^6</f>
        <v>0.5976840547528276</v>
      </c>
      <c r="AD67" s="32">
        <f>'[7]By company'!$AU$361/10^6</f>
        <v>0.70411851443673346</v>
      </c>
      <c r="AE67" s="32">
        <f t="shared" si="46"/>
        <v>0.67778808087621245</v>
      </c>
      <c r="AF67" s="32">
        <f>'[8]By company'!$AX$385/10^6</f>
        <v>0.69689273900908322</v>
      </c>
      <c r="AG67" s="32">
        <f>'[9]By company'!$AY$405/10^6</f>
        <v>0.76343120093515682</v>
      </c>
      <c r="AH67" s="35">
        <f>'[5]By company'!$AZ$421/10^6</f>
        <v>0.86445973792235054</v>
      </c>
      <c r="AI67" s="45"/>
      <c r="AJ67" s="45"/>
    </row>
    <row r="68" spans="1:36" s="19" customFormat="1" ht="15" customHeight="1">
      <c r="A68" s="26" t="s">
        <v>47</v>
      </c>
      <c r="B68" s="32">
        <f>'[10]By company'!$R$312/10^6</f>
        <v>1.8075753118850002</v>
      </c>
      <c r="C68" s="32">
        <f>'[10]By company'!$S$312/10^6</f>
        <v>2.1123050000000001</v>
      </c>
      <c r="D68" s="32">
        <f>'[10]By company'!$X$312/10^6</f>
        <v>2.2681512871300002</v>
      </c>
      <c r="E68" s="32">
        <f>'[10]By company'!$AC$312/10^6</f>
        <v>2.6347325637400001</v>
      </c>
      <c r="F68" s="32">
        <f>'[10]By company'!$AH$312/10^6</f>
        <v>2.7695029600000001</v>
      </c>
      <c r="G68" s="32">
        <f>'[11]By company'!$AM$316/10^6</f>
        <v>2.9752563935631002</v>
      </c>
      <c r="H68" s="32">
        <f>'[3]By company'!$AR$340/10^6</f>
        <v>3.2234431997856667</v>
      </c>
      <c r="I68" s="32">
        <f>'[4]By company'!$AW$372/10^6</f>
        <v>3.0746107547141706</v>
      </c>
      <c r="J68" s="33">
        <f>'[5]By company'!$BD$420/10^6</f>
        <v>3.0648327208737824</v>
      </c>
      <c r="K68" s="34">
        <f>'[5]By company'!$BC$420/10^6</f>
        <v>3.2374381107164236</v>
      </c>
      <c r="L68" s="32">
        <f>'[10]By company'!$Y$312/10^6</f>
        <v>0.62480711944072154</v>
      </c>
      <c r="M68" s="32">
        <f>'[10]By company'!$Z$312/10^6</f>
        <v>0.65586973323288023</v>
      </c>
      <c r="N68" s="32">
        <f>'[10]By company'!$AA$312/10^6</f>
        <v>0.68128268460609931</v>
      </c>
      <c r="O68" s="32">
        <f>'[10]By company'!$AB$312/10^6</f>
        <v>0.67277302646029902</v>
      </c>
      <c r="P68" s="32">
        <f>'[10]By company'!$AD$312/10^6</f>
        <v>0.65554484999999996</v>
      </c>
      <c r="Q68" s="32">
        <f>'[10]By company'!$AE$312/10^6</f>
        <v>0.70757373000000001</v>
      </c>
      <c r="R68" s="32">
        <f>'[10]By company'!$AF$312/10^6</f>
        <v>0.71729525000000005</v>
      </c>
      <c r="S68" s="32">
        <f>'[10]By company'!$AG$312/10^6</f>
        <v>0.68908913000000005</v>
      </c>
      <c r="T68" s="32">
        <f>'[10]By company'!$AI$312/10^6</f>
        <v>0.71340086090057553</v>
      </c>
      <c r="U68" s="32">
        <f>'[10]By company'!$AJ$312/10^6</f>
        <v>0.76408139679552467</v>
      </c>
      <c r="V68" s="32">
        <f>'[12]By company'!$AK$312/10^6</f>
        <v>0.74611196732308993</v>
      </c>
      <c r="W68" s="32">
        <f>'[11]By company'!$AL$316/10^6</f>
        <v>0.75166216854391021</v>
      </c>
      <c r="X68" s="32">
        <f>'[13]By company'!$AN$344/10^6</f>
        <v>0.79864136368033323</v>
      </c>
      <c r="Y68" s="32">
        <f>'[14]By company'!$AO$340/10^6</f>
        <v>0.83498758884566671</v>
      </c>
      <c r="Z68" s="32">
        <f>'[2]By company'!$AP$340/10^6</f>
        <v>0.83394015456653314</v>
      </c>
      <c r="AA68" s="32">
        <f>'[3]By company'!$AQ$340/10^6</f>
        <v>0.75587409269313344</v>
      </c>
      <c r="AB68" s="32">
        <f>'[15]By company'!$AS$340/10^6</f>
        <v>0.76097871657045679</v>
      </c>
      <c r="AC68" s="32">
        <f>'[6]By company'!$AT$348/10^6</f>
        <v>0.78962428235351334</v>
      </c>
      <c r="AD68" s="32">
        <f>'[7]By company'!$AU$360/10^6</f>
        <v>0.75835562925667876</v>
      </c>
      <c r="AE68" s="32">
        <f t="shared" si="46"/>
        <v>0.76565212653352155</v>
      </c>
      <c r="AF68" s="32">
        <f>'[8]By company'!$AX$384/10^6</f>
        <v>0.79479404761291672</v>
      </c>
      <c r="AG68" s="32">
        <f>'[9]By company'!$AY$404/10^6</f>
        <v>0.84577036554875329</v>
      </c>
      <c r="AH68" s="35">
        <f>'[5]By company'!$AZ$420/10^6</f>
        <v>0.83122157102123262</v>
      </c>
      <c r="AI68" s="45"/>
      <c r="AJ68" s="45"/>
    </row>
    <row r="69" spans="1:36" s="64" customFormat="1" ht="15" customHeight="1">
      <c r="A69" s="49"/>
      <c r="B69" s="50">
        <f>B65-SUM(B66:B68)</f>
        <v>0</v>
      </c>
      <c r="C69" s="50">
        <f>C65-SUM(C66:C68)</f>
        <v>0</v>
      </c>
      <c r="D69" s="37">
        <f>D65-SUM(D66:D68)</f>
        <v>0</v>
      </c>
      <c r="E69" s="37">
        <f t="shared" ref="E69:G69" si="47">E65-SUM(E66:E68)</f>
        <v>0</v>
      </c>
      <c r="F69" s="37">
        <f t="shared" si="47"/>
        <v>0</v>
      </c>
      <c r="G69" s="37">
        <f t="shared" si="47"/>
        <v>0</v>
      </c>
      <c r="H69" s="37">
        <f>H65-SUM(H66:H68)</f>
        <v>0</v>
      </c>
      <c r="I69" s="37">
        <f>I65-SUM(I66:I68)</f>
        <v>0</v>
      </c>
      <c r="J69" s="38">
        <f t="shared" ref="J69:W69" si="48">J65-SUM(J66:J68)</f>
        <v>0</v>
      </c>
      <c r="K69" s="39">
        <f t="shared" si="48"/>
        <v>0</v>
      </c>
      <c r="L69" s="37">
        <f t="shared" si="48"/>
        <v>0</v>
      </c>
      <c r="M69" s="37">
        <f t="shared" si="48"/>
        <v>0</v>
      </c>
      <c r="N69" s="37">
        <f t="shared" si="48"/>
        <v>0</v>
      </c>
      <c r="O69" s="37">
        <f t="shared" si="48"/>
        <v>0</v>
      </c>
      <c r="P69" s="37">
        <f t="shared" si="48"/>
        <v>0</v>
      </c>
      <c r="Q69" s="37">
        <f t="shared" si="48"/>
        <v>0</v>
      </c>
      <c r="R69" s="37">
        <f t="shared" si="48"/>
        <v>0</v>
      </c>
      <c r="S69" s="37">
        <f t="shared" si="48"/>
        <v>0</v>
      </c>
      <c r="T69" s="37">
        <f t="shared" si="48"/>
        <v>0</v>
      </c>
      <c r="U69" s="37">
        <f t="shared" si="48"/>
        <v>0</v>
      </c>
      <c r="V69" s="37">
        <f t="shared" si="48"/>
        <v>0</v>
      </c>
      <c r="W69" s="37">
        <f t="shared" si="48"/>
        <v>0</v>
      </c>
      <c r="X69" s="37"/>
      <c r="Y69" s="37">
        <f>Y65-SUM(Y66:Y68)</f>
        <v>0</v>
      </c>
      <c r="Z69" s="37">
        <f>Z65-SUM(Z66:Z68)</f>
        <v>0</v>
      </c>
      <c r="AA69" s="37">
        <f>AA65-SUM(AA66:AA68)</f>
        <v>0</v>
      </c>
      <c r="AB69" s="37">
        <f t="shared" ref="AB69:AH69" si="49">AB65-SUM(AB66:AB68)</f>
        <v>0</v>
      </c>
      <c r="AC69" s="37">
        <f t="shared" si="49"/>
        <v>0</v>
      </c>
      <c r="AD69" s="37">
        <f t="shared" si="49"/>
        <v>0</v>
      </c>
      <c r="AE69" s="37">
        <f t="shared" si="49"/>
        <v>0</v>
      </c>
      <c r="AF69" s="37">
        <f t="shared" si="49"/>
        <v>0</v>
      </c>
      <c r="AG69" s="37">
        <f t="shared" si="49"/>
        <v>0</v>
      </c>
      <c r="AH69" s="44">
        <f t="shared" si="49"/>
        <v>0</v>
      </c>
      <c r="AI69" s="45"/>
      <c r="AJ69" s="45"/>
    </row>
    <row r="70" spans="1:36" s="19" customFormat="1" ht="15" customHeight="1">
      <c r="A70" s="20" t="str">
        <f>A48</f>
        <v>IVL Core EBITDA(THB/t)</v>
      </c>
      <c r="B70" s="52">
        <f t="shared" ref="B70:K73" si="50">B75/B65</f>
        <v>3955.0720138895222</v>
      </c>
      <c r="C70" s="52">
        <f t="shared" si="50"/>
        <v>3873.5169964347956</v>
      </c>
      <c r="D70" s="52">
        <f t="shared" si="50"/>
        <v>2729.0916239846747</v>
      </c>
      <c r="E70" s="52">
        <f t="shared" si="50"/>
        <v>2529.8835028686472</v>
      </c>
      <c r="F70" s="52">
        <f t="shared" si="50"/>
        <v>2953.5993924838926</v>
      </c>
      <c r="G70" s="52">
        <f t="shared" si="50"/>
        <v>3126.2550430172164</v>
      </c>
      <c r="H70" s="52">
        <f>H22</f>
        <v>3135.0556653563308</v>
      </c>
      <c r="I70" s="52">
        <f>I22</f>
        <v>3743.4305196747964</v>
      </c>
      <c r="J70" s="65">
        <f t="shared" ref="J70:K70" si="51">J22</f>
        <v>3629.4348845966051</v>
      </c>
      <c r="K70" s="66">
        <f t="shared" si="51"/>
        <v>4498.5516548662881</v>
      </c>
      <c r="L70" s="52">
        <f t="shared" ref="L70:AA73" si="52">L75/L65</f>
        <v>1917.2646545672476</v>
      </c>
      <c r="M70" s="52">
        <f t="shared" si="52"/>
        <v>2748.7008119094035</v>
      </c>
      <c r="N70" s="52">
        <f t="shared" si="52"/>
        <v>2716.8131057790183</v>
      </c>
      <c r="O70" s="52">
        <f t="shared" si="52"/>
        <v>2721.6007776459019</v>
      </c>
      <c r="P70" s="52">
        <f t="shared" si="52"/>
        <v>3032.1281143830415</v>
      </c>
      <c r="Q70" s="52">
        <f t="shared" si="52"/>
        <v>3130.5457963946023</v>
      </c>
      <c r="R70" s="52">
        <f t="shared" si="52"/>
        <v>2665.7903415666087</v>
      </c>
      <c r="S70" s="52">
        <f t="shared" si="52"/>
        <v>3000.0672550380546</v>
      </c>
      <c r="T70" s="52">
        <f t="shared" si="52"/>
        <v>2926.7239821254902</v>
      </c>
      <c r="U70" s="52">
        <f t="shared" si="52"/>
        <v>3423.4447584958066</v>
      </c>
      <c r="V70" s="52">
        <f t="shared" si="52"/>
        <v>3281.2946835433199</v>
      </c>
      <c r="W70" s="52">
        <f t="shared" si="52"/>
        <v>2848.8440133170229</v>
      </c>
      <c r="X70" s="52">
        <f t="shared" si="52"/>
        <v>2722.2209287498754</v>
      </c>
      <c r="Y70" s="52">
        <f t="shared" si="52"/>
        <v>3341.2267861771488</v>
      </c>
      <c r="Z70" s="52">
        <f t="shared" si="52"/>
        <v>3177.4461503868702</v>
      </c>
      <c r="AA70" s="52">
        <f>AA22</f>
        <v>3201.0547509907578</v>
      </c>
      <c r="AB70" s="52">
        <f>AB22</f>
        <v>3510.4923522946274</v>
      </c>
      <c r="AC70" s="52">
        <f>AC22</f>
        <v>3683.7908973091876</v>
      </c>
      <c r="AD70" s="52">
        <f>AD22</f>
        <v>4094.4468116376015</v>
      </c>
      <c r="AE70" s="52">
        <f>AE22</f>
        <v>3658.649277644196</v>
      </c>
      <c r="AF70" s="52">
        <f t="shared" ref="AF70:AH70" si="53">AF22</f>
        <v>4425.4850210227505</v>
      </c>
      <c r="AG70" s="52">
        <f t="shared" si="53"/>
        <v>4867.6957489845108</v>
      </c>
      <c r="AH70" s="17">
        <f t="shared" si="53"/>
        <v>4925.8204357136719</v>
      </c>
      <c r="AI70" s="45"/>
      <c r="AJ70" s="45"/>
    </row>
    <row r="71" spans="1:36" s="19" customFormat="1" ht="15" customHeight="1">
      <c r="A71" s="26" t="str">
        <f>A66</f>
        <v>America</v>
      </c>
      <c r="B71" s="52">
        <f t="shared" si="50"/>
        <v>2797.3238277737346</v>
      </c>
      <c r="C71" s="52">
        <f t="shared" si="50"/>
        <v>3703.7000533606792</v>
      </c>
      <c r="D71" s="52">
        <f t="shared" si="50"/>
        <v>5184.5024072083688</v>
      </c>
      <c r="E71" s="52">
        <f t="shared" si="50"/>
        <v>4740.2678870066966</v>
      </c>
      <c r="F71" s="52">
        <f t="shared" si="50"/>
        <v>4943.6216422119978</v>
      </c>
      <c r="G71" s="52">
        <f t="shared" si="50"/>
        <v>5430.0441432278085</v>
      </c>
      <c r="H71" s="52">
        <f t="shared" si="50"/>
        <v>4024.4736169981861</v>
      </c>
      <c r="I71" s="52">
        <f t="shared" si="50"/>
        <v>4424.0586255018607</v>
      </c>
      <c r="J71" s="65">
        <f t="shared" si="50"/>
        <v>4440.1765578667118</v>
      </c>
      <c r="K71" s="66">
        <f t="shared" si="50"/>
        <v>5645.3676350022624</v>
      </c>
      <c r="L71" s="52">
        <f t="shared" si="52"/>
        <v>3980.908337167948</v>
      </c>
      <c r="M71" s="52">
        <f t="shared" si="52"/>
        <v>4379.2674097193476</v>
      </c>
      <c r="N71" s="52">
        <f t="shared" si="52"/>
        <v>5335.1001689439627</v>
      </c>
      <c r="O71" s="52">
        <f t="shared" si="52"/>
        <v>5214.8853116619293</v>
      </c>
      <c r="P71" s="52">
        <f t="shared" si="52"/>
        <v>5119.3063626337162</v>
      </c>
      <c r="Q71" s="52">
        <f t="shared" si="52"/>
        <v>5054.1458153333115</v>
      </c>
      <c r="R71" s="52">
        <f t="shared" si="52"/>
        <v>4480.040367221749</v>
      </c>
      <c r="S71" s="52">
        <f t="shared" si="52"/>
        <v>5118.0746895600478</v>
      </c>
      <c r="T71" s="52">
        <f t="shared" si="52"/>
        <v>5901.0851799664861</v>
      </c>
      <c r="U71" s="52">
        <f t="shared" si="52"/>
        <v>6312.5619589222888</v>
      </c>
      <c r="V71" s="52">
        <f t="shared" si="52"/>
        <v>5338.7192233854948</v>
      </c>
      <c r="W71" s="52">
        <f t="shared" si="52"/>
        <v>4291.950704164522</v>
      </c>
      <c r="X71" s="52">
        <f t="shared" si="52"/>
        <v>3715.5956104302336</v>
      </c>
      <c r="Y71" s="52">
        <f t="shared" si="52"/>
        <v>3988.3212913910061</v>
      </c>
      <c r="Z71" s="52">
        <f>Z76/Z66</f>
        <v>3922.1251365471953</v>
      </c>
      <c r="AA71" s="52">
        <f>AA76/AA66</f>
        <v>4330.2500492902118</v>
      </c>
      <c r="AB71" s="52">
        <f>AB76/AB66</f>
        <v>4673.8842671489074</v>
      </c>
      <c r="AC71" s="52">
        <f t="shared" ref="AC71:AH73" si="54">AC76/AC66</f>
        <v>3916.5068808328879</v>
      </c>
      <c r="AD71" s="52">
        <f t="shared" si="54"/>
        <v>4817.6302663283486</v>
      </c>
      <c r="AE71" s="52">
        <f t="shared" si="54"/>
        <v>4265.2627838958633</v>
      </c>
      <c r="AF71" s="52">
        <f t="shared" si="54"/>
        <v>6077.537915756523</v>
      </c>
      <c r="AG71" s="52">
        <f t="shared" si="54"/>
        <v>5607.5760993835238</v>
      </c>
      <c r="AH71" s="17">
        <f t="shared" si="54"/>
        <v>6481.7796737014969</v>
      </c>
      <c r="AI71" s="45"/>
      <c r="AJ71" s="45"/>
    </row>
    <row r="72" spans="1:36" s="19" customFormat="1" ht="15" customHeight="1">
      <c r="A72" s="26" t="str">
        <f>A67</f>
        <v>Europe, Middle East &amp; Africa (EMEA)</v>
      </c>
      <c r="B72" s="52">
        <f t="shared" si="50"/>
        <v>3577.2921669570328</v>
      </c>
      <c r="C72" s="52">
        <f t="shared" si="50"/>
        <v>4518.9510867495301</v>
      </c>
      <c r="D72" s="52">
        <f t="shared" si="50"/>
        <v>2553.1110977874582</v>
      </c>
      <c r="E72" s="52">
        <f t="shared" si="50"/>
        <v>1500.0884318426724</v>
      </c>
      <c r="F72" s="52">
        <f t="shared" si="50"/>
        <v>2830.1635231854884</v>
      </c>
      <c r="G72" s="52">
        <f t="shared" si="50"/>
        <v>2268.8539351093154</v>
      </c>
      <c r="H72" s="52">
        <f t="shared" si="50"/>
        <v>2653.7815863360347</v>
      </c>
      <c r="I72" s="52">
        <f t="shared" si="50"/>
        <v>4532.2638401391323</v>
      </c>
      <c r="J72" s="65">
        <f t="shared" si="50"/>
        <v>4129.5111779830304</v>
      </c>
      <c r="K72" s="66">
        <f t="shared" si="50"/>
        <v>4181.1986719067181</v>
      </c>
      <c r="L72" s="52">
        <f t="shared" si="52"/>
        <v>1221.6879727152068</v>
      </c>
      <c r="M72" s="52">
        <f t="shared" si="52"/>
        <v>1904.0793660344993</v>
      </c>
      <c r="N72" s="52">
        <f t="shared" si="52"/>
        <v>1405.8637955455306</v>
      </c>
      <c r="O72" s="52">
        <f t="shared" si="52"/>
        <v>1441.3620675768364</v>
      </c>
      <c r="P72" s="52">
        <f t="shared" si="52"/>
        <v>2739.791609328166</v>
      </c>
      <c r="Q72" s="52">
        <f t="shared" si="52"/>
        <v>3517.6601656101311</v>
      </c>
      <c r="R72" s="52">
        <f t="shared" si="52"/>
        <v>3104.8611275821827</v>
      </c>
      <c r="S72" s="52">
        <f t="shared" si="52"/>
        <v>1859.035113006192</v>
      </c>
      <c r="T72" s="52">
        <f t="shared" si="52"/>
        <v>2706.2444572595759</v>
      </c>
      <c r="U72" s="52">
        <f t="shared" si="52"/>
        <v>2587.7787024002068</v>
      </c>
      <c r="V72" s="52">
        <f t="shared" si="52"/>
        <v>1826.3649093076763</v>
      </c>
      <c r="W72" s="52">
        <f t="shared" si="52"/>
        <v>1929.9955059790109</v>
      </c>
      <c r="X72" s="52">
        <f t="shared" si="52"/>
        <v>2287.7113149061856</v>
      </c>
      <c r="Y72" s="52">
        <f t="shared" si="52"/>
        <v>3035.7505022544356</v>
      </c>
      <c r="Z72" s="52">
        <f t="shared" si="52"/>
        <v>2519.7286660495924</v>
      </c>
      <c r="AA72" s="52">
        <f t="shared" si="52"/>
        <v>2677.4008353429526</v>
      </c>
      <c r="AB72" s="52">
        <f t="shared" ref="AB72" si="55">AB77/AB67</f>
        <v>3830.4285885400741</v>
      </c>
      <c r="AC72" s="52">
        <f t="shared" si="54"/>
        <v>4975.245327118454</v>
      </c>
      <c r="AD72" s="52">
        <f t="shared" si="54"/>
        <v>4997.5357267524287</v>
      </c>
      <c r="AE72" s="52">
        <f t="shared" si="54"/>
        <v>4318.3455847230525</v>
      </c>
      <c r="AF72" s="52">
        <f t="shared" si="54"/>
        <v>4316.4787330736699</v>
      </c>
      <c r="AG72" s="52">
        <f t="shared" si="54"/>
        <v>4584.0345574881594</v>
      </c>
      <c r="AH72" s="17">
        <f t="shared" si="54"/>
        <v>3608.8530814756564</v>
      </c>
      <c r="AI72" s="45"/>
      <c r="AJ72" s="45"/>
    </row>
    <row r="73" spans="1:36" s="19" customFormat="1" ht="15" customHeight="1">
      <c r="A73" s="26" t="str">
        <f>A68</f>
        <v>Asia</v>
      </c>
      <c r="B73" s="52">
        <f t="shared" si="50"/>
        <v>4457.1645797051133</v>
      </c>
      <c r="C73" s="52">
        <f t="shared" si="50"/>
        <v>3745.2250730809815</v>
      </c>
      <c r="D73" s="52">
        <f t="shared" si="50"/>
        <v>943.15995373446628</v>
      </c>
      <c r="E73" s="52">
        <f t="shared" si="50"/>
        <v>1601.6934440883306</v>
      </c>
      <c r="F73" s="52">
        <f t="shared" si="50"/>
        <v>1714.3301991362682</v>
      </c>
      <c r="G73" s="52">
        <f t="shared" si="50"/>
        <v>1996.672585585404</v>
      </c>
      <c r="H73" s="52">
        <f t="shared" si="50"/>
        <v>2520.1064468955674</v>
      </c>
      <c r="I73" s="52">
        <f t="shared" si="50"/>
        <v>2335.7231689661053</v>
      </c>
      <c r="J73" s="65">
        <f t="shared" si="50"/>
        <v>2196.1961658265359</v>
      </c>
      <c r="K73" s="66">
        <f t="shared" si="50"/>
        <v>3540.1552662368485</v>
      </c>
      <c r="L73" s="52">
        <f t="shared" si="52"/>
        <v>940.43102030491957</v>
      </c>
      <c r="M73" s="52">
        <f t="shared" si="52"/>
        <v>2092.9491499474416</v>
      </c>
      <c r="N73" s="52">
        <f t="shared" si="52"/>
        <v>1701.0890571952975</v>
      </c>
      <c r="O73" s="52">
        <f t="shared" si="52"/>
        <v>1636.2447866626244</v>
      </c>
      <c r="P73" s="52">
        <f t="shared" si="52"/>
        <v>1729.1694544153606</v>
      </c>
      <c r="Q73" s="52">
        <f t="shared" si="52"/>
        <v>1665.8087670245252</v>
      </c>
      <c r="R73" s="52">
        <f t="shared" si="52"/>
        <v>1217.9070292556105</v>
      </c>
      <c r="S73" s="52">
        <f t="shared" si="52"/>
        <v>2266.7793069513086</v>
      </c>
      <c r="T73" s="52">
        <f t="shared" si="52"/>
        <v>1469.290295462082</v>
      </c>
      <c r="U73" s="52">
        <f t="shared" si="52"/>
        <v>1756.0717276539863</v>
      </c>
      <c r="V73" s="52">
        <f t="shared" si="52"/>
        <v>2380.7151627658382</v>
      </c>
      <c r="W73" s="52">
        <f t="shared" si="52"/>
        <v>2360.5792288186144</v>
      </c>
      <c r="X73" s="52">
        <f t="shared" si="52"/>
        <v>2365.177112988767</v>
      </c>
      <c r="Y73" s="52">
        <f t="shared" si="52"/>
        <v>2956.7392401721813</v>
      </c>
      <c r="Z73" s="52">
        <f>Z78/Z68</f>
        <v>2695.8496471312883</v>
      </c>
      <c r="AA73" s="52">
        <f>AA78/AA68</f>
        <v>2007.5749233559081</v>
      </c>
      <c r="AB73" s="52">
        <f>AB78/AB68</f>
        <v>2057.6072828063075</v>
      </c>
      <c r="AC73" s="52">
        <f t="shared" si="54"/>
        <v>2444.0530319743675</v>
      </c>
      <c r="AD73" s="52">
        <f t="shared" si="54"/>
        <v>2265.1486355937768</v>
      </c>
      <c r="AE73" s="52">
        <f t="shared" si="54"/>
        <v>2570.3218440206419</v>
      </c>
      <c r="AF73" s="52">
        <f t="shared" si="54"/>
        <v>2620.3092510113866</v>
      </c>
      <c r="AG73" s="52">
        <f t="shared" si="54"/>
        <v>4196.4813253032025</v>
      </c>
      <c r="AH73" s="17">
        <f t="shared" si="54"/>
        <v>4645.2086023601059</v>
      </c>
      <c r="AI73" s="45"/>
      <c r="AJ73" s="45"/>
    </row>
    <row r="74" spans="1:36" s="64" customFormat="1" ht="15" customHeight="1">
      <c r="A74" s="49"/>
      <c r="B74" s="58"/>
      <c r="C74" s="58"/>
      <c r="D74" s="58"/>
      <c r="E74" s="58"/>
      <c r="F74" s="58"/>
      <c r="G74" s="58"/>
      <c r="H74" s="58"/>
      <c r="I74" s="58"/>
      <c r="J74" s="85"/>
      <c r="K74" s="86"/>
      <c r="L74" s="58"/>
      <c r="M74" s="58"/>
      <c r="N74" s="58"/>
      <c r="O74" s="58"/>
      <c r="P74" s="58"/>
      <c r="Q74" s="58"/>
      <c r="R74" s="58"/>
      <c r="S74" s="58"/>
      <c r="T74" s="58"/>
      <c r="U74" s="62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63"/>
      <c r="AI74" s="45"/>
      <c r="AJ74" s="45"/>
    </row>
    <row r="75" spans="1:36" s="19" customFormat="1" ht="15" customHeight="1">
      <c r="A75" s="20" t="str">
        <f t="shared" ref="A75" si="56">A53</f>
        <v>IVL Core EBITDA (M THB)</v>
      </c>
      <c r="B75" s="52">
        <f>B53</f>
        <v>12598.892037187703</v>
      </c>
      <c r="C75" s="52">
        <f t="shared" ref="C75:AD75" si="57">C53</f>
        <v>16893.61615875503</v>
      </c>
      <c r="D75" s="52">
        <f t="shared" si="57"/>
        <v>14341.036854706465</v>
      </c>
      <c r="E75" s="52">
        <f t="shared" si="57"/>
        <v>14683.230933748007</v>
      </c>
      <c r="F75" s="52">
        <f t="shared" si="57"/>
        <v>18458.275642770226</v>
      </c>
      <c r="G75" s="52">
        <f t="shared" si="57"/>
        <v>21957.556401914964</v>
      </c>
      <c r="H75" s="52">
        <f t="shared" si="57"/>
        <v>27365.670995187207</v>
      </c>
      <c r="I75" s="52">
        <f>I28</f>
        <v>34077.45016858937</v>
      </c>
      <c r="J75" s="65">
        <f>J53</f>
        <v>32893.152317001957</v>
      </c>
      <c r="K75" s="66">
        <f>K53</f>
        <v>44566.970529255173</v>
      </c>
      <c r="L75" s="52">
        <f t="shared" si="57"/>
        <v>2728.9290302383843</v>
      </c>
      <c r="M75" s="52">
        <f t="shared" si="57"/>
        <v>3973.8986550615773</v>
      </c>
      <c r="N75" s="52">
        <f t="shared" si="57"/>
        <v>3996.4319668739645</v>
      </c>
      <c r="O75" s="52">
        <f t="shared" si="57"/>
        <v>3983.9712815740886</v>
      </c>
      <c r="P75" s="52">
        <f t="shared" si="57"/>
        <v>4564.7158750190174</v>
      </c>
      <c r="Q75" s="52">
        <f t="shared" si="57"/>
        <v>4967.6911947234566</v>
      </c>
      <c r="R75" s="52">
        <f t="shared" si="57"/>
        <v>4351.9445855158519</v>
      </c>
      <c r="S75" s="52">
        <f t="shared" si="57"/>
        <v>4573.923987511891</v>
      </c>
      <c r="T75" s="52">
        <f t="shared" si="57"/>
        <v>4760.9631841459059</v>
      </c>
      <c r="U75" s="52">
        <f t="shared" si="57"/>
        <v>6212.132216600181</v>
      </c>
      <c r="V75" s="52">
        <f t="shared" si="57"/>
        <v>5911.347079164846</v>
      </c>
      <c r="W75" s="52">
        <f t="shared" si="57"/>
        <v>5073.1139220040222</v>
      </c>
      <c r="X75" s="52">
        <f t="shared" si="57"/>
        <v>4804.096332878582</v>
      </c>
      <c r="Y75" s="52">
        <f t="shared" si="57"/>
        <v>7749.5042689853317</v>
      </c>
      <c r="Z75" s="52">
        <f t="shared" si="57"/>
        <v>7560.9718045045393</v>
      </c>
      <c r="AA75" s="52">
        <f t="shared" si="57"/>
        <v>7251.0985888187515</v>
      </c>
      <c r="AB75" s="52">
        <f t="shared" si="57"/>
        <v>7681.4401338957323</v>
      </c>
      <c r="AC75" s="52">
        <f t="shared" si="57"/>
        <v>8188.6900193756355</v>
      </c>
      <c r="AD75" s="52">
        <f t="shared" si="57"/>
        <v>9771.9235752647492</v>
      </c>
      <c r="AE75" s="52">
        <f>AE28</f>
        <v>8435.3964400532514</v>
      </c>
      <c r="AF75" s="52">
        <f>AF53</f>
        <v>10289.799532620993</v>
      </c>
      <c r="AG75" s="52">
        <f>AG53</f>
        <v>12394.367090379281</v>
      </c>
      <c r="AH75" s="17">
        <f>AH53</f>
        <v>13447.405601378188</v>
      </c>
      <c r="AI75" s="45"/>
      <c r="AJ75" s="45"/>
    </row>
    <row r="76" spans="1:36" s="19" customFormat="1" ht="15" customHeight="1">
      <c r="A76" s="26" t="str">
        <f>A71</f>
        <v>America</v>
      </c>
      <c r="B76" s="52">
        <f>'[3]By company'!$R$1627</f>
        <v>1287.5962165363385</v>
      </c>
      <c r="C76" s="52">
        <f>'[3]By company'!$S$1627</f>
        <v>4349.758675868703</v>
      </c>
      <c r="D76" s="52">
        <f>'[3]By company'!$X$1627</f>
        <v>8755.6236040166659</v>
      </c>
      <c r="E76" s="52">
        <f>'[3]By company'!$AC$1627</f>
        <v>8404.4776450825721</v>
      </c>
      <c r="F76" s="52">
        <f>'[3]By company'!$AH$1627</f>
        <v>9495.4570177640835</v>
      </c>
      <c r="G76" s="52">
        <f>'[3]By company'!$AM$1627</f>
        <v>11652.286507789107</v>
      </c>
      <c r="H76" s="52">
        <f>'[3]By company'!$AR$1627</f>
        <v>12271.918004048077</v>
      </c>
      <c r="I76" s="52">
        <f>'[4]By company'!$AW$1761</f>
        <v>15093.232163886927</v>
      </c>
      <c r="J76" s="65">
        <f>'[5]By company'!$BD$1963</f>
        <v>15190.281559033083</v>
      </c>
      <c r="K76" s="66">
        <f>'[5]By company'!$BC$1963</f>
        <v>20701.280615510437</v>
      </c>
      <c r="L76" s="52">
        <f>'[3]By company'!Y1627</f>
        <v>1763.5020077035813</v>
      </c>
      <c r="M76" s="52">
        <f>'[3]By company'!Z1627</f>
        <v>1830.7689292770312</v>
      </c>
      <c r="N76" s="52">
        <f>'[3]By company'!AA1627</f>
        <v>2417.6943551020531</v>
      </c>
      <c r="O76" s="52">
        <f>'[3]By company'!AB1627</f>
        <v>2392.5123529999064</v>
      </c>
      <c r="P76" s="52">
        <f>'[3]By company'!AD1627</f>
        <v>2461.3615776791453</v>
      </c>
      <c r="Q76" s="52">
        <f>'[3]By company'!AE1627</f>
        <v>2484.8788262004687</v>
      </c>
      <c r="R76" s="52">
        <f>'[3]By company'!AF1627</f>
        <v>2136.2744552142026</v>
      </c>
      <c r="S76" s="52">
        <f>'[3]By company'!AG1627</f>
        <v>2412.942158670267</v>
      </c>
      <c r="T76" s="52">
        <f>'[3]By company'!AI1627</f>
        <v>2651.7470602292447</v>
      </c>
      <c r="U76" s="52">
        <f>'[3]By company'!AJ1627</f>
        <v>3438.8297783783742</v>
      </c>
      <c r="V76" s="52">
        <f>'[3]By company'!AK1627</f>
        <v>3153.8926907577534</v>
      </c>
      <c r="W76" s="52">
        <f>'[3]By company'!AL1627</f>
        <v>2407.8169784237361</v>
      </c>
      <c r="X76" s="52">
        <f>'[3]By company'!AN1627</f>
        <v>1761.6424523273467</v>
      </c>
      <c r="Y76" s="52">
        <f>'[3]By company'!AO1627</f>
        <v>3270.1866770354259</v>
      </c>
      <c r="Z76" s="52">
        <f>'[3]By company'!AP1627</f>
        <v>3465.6843053351267</v>
      </c>
      <c r="AA76" s="52">
        <f>'[3]By company'!$AQ$1627</f>
        <v>3774.404569350178</v>
      </c>
      <c r="AB76" s="52">
        <f>'[15]By company'!$AS$1627</f>
        <v>3691.0516701552046</v>
      </c>
      <c r="AC76" s="52">
        <f>'[6]By company'!$AT$1659</f>
        <v>3272.5911772464879</v>
      </c>
      <c r="AD76" s="52">
        <f>'[7]By company'!$AU$1711</f>
        <v>4452.2341422812124</v>
      </c>
      <c r="AE76" s="52">
        <f t="shared" ref="AE76:AE79" si="58">I76-AB76-AC76-AD76</f>
        <v>3677.3551742040227</v>
      </c>
      <c r="AF76" s="52">
        <f>'[8]By company'!$AX$1812</f>
        <v>5065.2436535069983</v>
      </c>
      <c r="AG76" s="52">
        <f>'[9]By company'!$AY$1895</f>
        <v>5254.5667012914437</v>
      </c>
      <c r="AH76" s="17">
        <f>'[5]By company'!$AZ$1963</f>
        <v>6704.1150865079708</v>
      </c>
      <c r="AI76" s="45"/>
      <c r="AJ76" s="45"/>
    </row>
    <row r="77" spans="1:36" s="19" customFormat="1" ht="15" customHeight="1">
      <c r="A77" s="26" t="str">
        <f>A72</f>
        <v>Europe, Middle East &amp; Africa (EMEA)</v>
      </c>
      <c r="B77" s="52">
        <f>'[3]By company'!$R$1626</f>
        <v>3282.6360486488761</v>
      </c>
      <c r="C77" s="52">
        <f>'[3]By company'!$S$1626</f>
        <v>4855.9337882395293</v>
      </c>
      <c r="D77" s="52">
        <f>'[3]By company'!$X$1626</f>
        <v>3313.7271473017527</v>
      </c>
      <c r="E77" s="52">
        <f>'[3]By company'!$AC$1626</f>
        <v>2094.4038608964051</v>
      </c>
      <c r="F77" s="52">
        <f>'[3]By company'!$AH$1626</f>
        <v>4412.6929567880052</v>
      </c>
      <c r="G77" s="52">
        <f>'[3]By company'!$AM$1626</f>
        <v>4316.3793748370026</v>
      </c>
      <c r="H77" s="52">
        <f>'[3]By company'!$AR$1626</f>
        <v>6518.1147089157375</v>
      </c>
      <c r="I77" s="52">
        <f>'[4]By company'!$AW$1760</f>
        <v>11861.076059573377</v>
      </c>
      <c r="J77" s="65">
        <f>'[5]By company'!$BD$1962</f>
        <v>10641.560780609452</v>
      </c>
      <c r="K77" s="66">
        <f>'[5]By company'!$BC$1962</f>
        <v>12554.349049960027</v>
      </c>
      <c r="L77" s="52">
        <f>'[3]By company'!Y1626</f>
        <v>434.36872753982601</v>
      </c>
      <c r="M77" s="52">
        <f>'[3]By company'!Z1626</f>
        <v>707.96267803010028</v>
      </c>
      <c r="N77" s="52">
        <f>'[3]By company'!AA1626</f>
        <v>473.1430510019589</v>
      </c>
      <c r="O77" s="52">
        <f>'[3]By company'!AB1626</f>
        <v>478.92940432452002</v>
      </c>
      <c r="P77" s="52">
        <f>'[3]By company'!AD1626</f>
        <v>1011.2704257881634</v>
      </c>
      <c r="Q77" s="52">
        <f>'[3]By company'!AE1626</f>
        <v>1363.5145891553593</v>
      </c>
      <c r="R77" s="52">
        <f>'[3]By company'!AF1626</f>
        <v>1361.1020972691626</v>
      </c>
      <c r="S77" s="52">
        <f>'[3]By company'!AG1626</f>
        <v>676.80584457531995</v>
      </c>
      <c r="T77" s="52">
        <f>'[3]By company'!AI1626</f>
        <v>1255.5731441372216</v>
      </c>
      <c r="U77" s="52">
        <f>'[3]By company'!AJ1626</f>
        <v>1308.7536659643806</v>
      </c>
      <c r="V77" s="52">
        <f>'[3]By company'!AK1626</f>
        <v>848.63615388340918</v>
      </c>
      <c r="W77" s="52">
        <f>'[3]By company'!AL1626</f>
        <v>903.41641085199171</v>
      </c>
      <c r="X77" s="52">
        <f>'[3]By company'!AN1626</f>
        <v>1125.5732052053081</v>
      </c>
      <c r="Y77" s="52">
        <f>'[3]By company'!AO1626</f>
        <v>2017.0459390104124</v>
      </c>
      <c r="Z77" s="52">
        <f>'[3]By company'!AP1626</f>
        <v>1668.0877474266442</v>
      </c>
      <c r="AA77" s="52">
        <f>'[3]By company'!$AQ$1626</f>
        <v>1707.4078172733732</v>
      </c>
      <c r="AB77" s="52">
        <f>'[15]By company'!$AS$1626</f>
        <v>2441.6706608760383</v>
      </c>
      <c r="AC77" s="52">
        <f>'[6]By company'!$AT$1658</f>
        <v>2973.6248005022157</v>
      </c>
      <c r="AD77" s="52">
        <f>'[7]By company'!$AU$1710</f>
        <v>3518.8574317654211</v>
      </c>
      <c r="AE77" s="52">
        <f t="shared" si="58"/>
        <v>2926.9231664297031</v>
      </c>
      <c r="AF77" s="52">
        <f>'[8]By company'!$AX$1811</f>
        <v>3008.122687166167</v>
      </c>
      <c r="AG77" s="52">
        <f>'[9]By company'!$AY$1894</f>
        <v>3499.5950073514459</v>
      </c>
      <c r="AH77" s="17">
        <f>'[5]By company'!$AZ$1962</f>
        <v>3119.7081890127129</v>
      </c>
      <c r="AI77" s="45"/>
      <c r="AJ77" s="45"/>
    </row>
    <row r="78" spans="1:36" s="19" customFormat="1" ht="15" customHeight="1">
      <c r="A78" s="26" t="str">
        <f>A73</f>
        <v>Asia</v>
      </c>
      <c r="B78" s="52">
        <f>'[3]By company'!$R$1625-'[3]By company'!$R$1624</f>
        <v>8056.6606552832454</v>
      </c>
      <c r="C78" s="52">
        <f>'[3]By company'!$S$1625-'[3]By company'!$S$1624</f>
        <v>7911.0576479943229</v>
      </c>
      <c r="D78" s="52">
        <f>'[3]By company'!$X$1625-'[3]By company'!$X$1624</f>
        <v>2139.2294630323013</v>
      </c>
      <c r="E78" s="52">
        <f>'[3]By company'!$AC$1625-'[3]By company'!$AC$1624</f>
        <v>4220.033874268398</v>
      </c>
      <c r="F78" s="52">
        <f>'[3]By company'!$AH$1625-'[3]By company'!$AH$1624</f>
        <v>4747.8425609252845</v>
      </c>
      <c r="G78" s="52">
        <f>'[3]By company'!$AM$1625-'[3]By company'!$AM$1624</f>
        <v>5940.6128761151394</v>
      </c>
      <c r="H78" s="52">
        <f>'[3]By company'!$AR$1625-'[3]By company'!$AR$1624</f>
        <v>8123.4199889815354</v>
      </c>
      <c r="I78" s="52">
        <f>'[4]By company'!$AW$1759-'[4]By company'!$AW$1758</f>
        <v>7181.4395753382505</v>
      </c>
      <c r="J78" s="65">
        <f>'[5]By company'!$BD$1961-J79</f>
        <v>6730.9738704827105</v>
      </c>
      <c r="K78" s="66">
        <f>'[5]By company'!$BC$1961-K79</f>
        <v>11461.033576768621</v>
      </c>
      <c r="L78" s="52">
        <f>'[3]By company'!Y1625-'[3]By company'!Y1624</f>
        <v>587.58799682941549</v>
      </c>
      <c r="M78" s="52">
        <f>'[3]By company'!Z1625-'[3]By company'!Z1624</f>
        <v>1372.7020006460118</v>
      </c>
      <c r="N78" s="52">
        <f>'[3]By company'!AA1625-'[3]By company'!AA1624</f>
        <v>1158.9225196400707</v>
      </c>
      <c r="O78" s="52">
        <f>'[3]By company'!AB1625-'[3]By company'!AB1624</f>
        <v>1100.8213571529002</v>
      </c>
      <c r="P78" s="52">
        <f>'[3]By company'!AD1625-'[3]By company'!AD1624</f>
        <v>1133.5481306192994</v>
      </c>
      <c r="Q78" s="52">
        <f>'[3]By company'!AE1625-'[3]By company'!AE1624</f>
        <v>1178.6825227502443</v>
      </c>
      <c r="R78" s="53">
        <f>'[3]By company'!AF1625-'[3]By company'!AF1624</f>
        <v>873.59892702666048</v>
      </c>
      <c r="S78" s="52">
        <f>'[3]By company'!AG1625-'[3]By company'!AG1624</f>
        <v>1562.0129805290803</v>
      </c>
      <c r="T78" s="52">
        <f>'[3]By company'!AI1625-'[3]By company'!AI1624</f>
        <v>1048.1929616955103</v>
      </c>
      <c r="U78" s="52">
        <f>'[3]By company'!AJ1625-'[3]By company'!AJ1624</f>
        <v>1341.7817385389881</v>
      </c>
      <c r="V78" s="52">
        <f>'[3]By company'!AK1625-'[3]By company'!AK1624</f>
        <v>1776.2800737271298</v>
      </c>
      <c r="W78" s="52">
        <f>'[3]By company'!AL1625-'[3]By company'!AL1624</f>
        <v>1774.358102153511</v>
      </c>
      <c r="X78" s="52">
        <f>'[3]By company'!AN1625-'[3]By company'!AN1624</f>
        <v>1888.9282748628625</v>
      </c>
      <c r="Y78" s="52">
        <f>'[3]By company'!AO1625-'[3]By company'!AO1624</f>
        <v>2468.8405689967385</v>
      </c>
      <c r="Z78" s="52">
        <f>'[3]By company'!AP1625-'[3]By company'!AP1624</f>
        <v>2248.1772714168005</v>
      </c>
      <c r="AA78" s="52">
        <f>'[3]By company'!$AQ$1625-'[3]By company'!$AQ$1624</f>
        <v>1517.4738737051339</v>
      </c>
      <c r="AB78" s="52">
        <f>'[15]By company'!$AS$1625-'[15]By company'!$AS$1624</f>
        <v>1565.7953492759689</v>
      </c>
      <c r="AC78" s="52">
        <f>'[6]By company'!$AT$1657-AC79</f>
        <v>1929.8836214066885</v>
      </c>
      <c r="AD78" s="52">
        <f>'[7]By company'!$AU$1709-AD79</f>
        <v>1717.7882189056261</v>
      </c>
      <c r="AE78" s="52">
        <f t="shared" si="58"/>
        <v>1967.9723857499669</v>
      </c>
      <c r="AF78" s="52">
        <f>'[8]By company'!$AX$1810-AF79</f>
        <v>2082.6061956089102</v>
      </c>
      <c r="AG78" s="52">
        <f>'[9]By company'!$AY$1893-AG79</f>
        <v>3549.2595445202064</v>
      </c>
      <c r="AH78" s="17">
        <f>'[5]By company'!$AZ$1961-AH79</f>
        <v>3861.1975921751114</v>
      </c>
      <c r="AI78" s="45"/>
      <c r="AJ78" s="45"/>
    </row>
    <row r="79" spans="1:36" s="74" customFormat="1">
      <c r="A79" s="26" t="s">
        <v>36</v>
      </c>
      <c r="B79" s="71">
        <f>B33</f>
        <v>-28.000883280757108</v>
      </c>
      <c r="C79" s="71">
        <f t="shared" ref="C79:AD79" si="59">C33</f>
        <v>-223.52282877999824</v>
      </c>
      <c r="D79" s="71">
        <f t="shared" si="59"/>
        <v>132.27499664708921</v>
      </c>
      <c r="E79" s="71">
        <f t="shared" si="59"/>
        <v>-35.684445565309943</v>
      </c>
      <c r="F79" s="71">
        <f t="shared" si="59"/>
        <v>-197.71736453515041</v>
      </c>
      <c r="G79" s="71">
        <f t="shared" si="59"/>
        <v>48.281128113343584</v>
      </c>
      <c r="H79" s="71">
        <f t="shared" si="59"/>
        <v>452.21834175395634</v>
      </c>
      <c r="I79" s="71">
        <f t="shared" si="59"/>
        <v>-58.297630209082854</v>
      </c>
      <c r="J79" s="72">
        <f t="shared" si="59"/>
        <v>330.37241088535302</v>
      </c>
      <c r="K79" s="73">
        <f t="shared" si="59"/>
        <v>-149.69636670680484</v>
      </c>
      <c r="L79" s="52">
        <f t="shared" si="59"/>
        <v>-56.505119228183958</v>
      </c>
      <c r="M79" s="52">
        <f t="shared" si="59"/>
        <v>62.241369203202794</v>
      </c>
      <c r="N79" s="52">
        <f t="shared" si="59"/>
        <v>-53.216462452095129</v>
      </c>
      <c r="O79" s="52">
        <f t="shared" si="59"/>
        <v>11.795766911774081</v>
      </c>
      <c r="P79" s="52">
        <f t="shared" si="59"/>
        <v>-41.454810249045295</v>
      </c>
      <c r="Q79" s="52">
        <f t="shared" si="59"/>
        <v>-59.331820807714394</v>
      </c>
      <c r="R79" s="52">
        <f t="shared" si="59"/>
        <v>-18.691184433600029</v>
      </c>
      <c r="S79" s="52">
        <f t="shared" si="59"/>
        <v>-78.239549044798878</v>
      </c>
      <c r="T79" s="52">
        <f t="shared" si="59"/>
        <v>-194.54998191607046</v>
      </c>
      <c r="U79" s="52">
        <f t="shared" si="59"/>
        <v>122.77052494480358</v>
      </c>
      <c r="V79" s="52">
        <f t="shared" si="59"/>
        <v>132.53447981813952</v>
      </c>
      <c r="W79" s="52">
        <f t="shared" si="59"/>
        <v>-12.473894733538145</v>
      </c>
      <c r="X79" s="52">
        <f t="shared" si="59"/>
        <v>27.952400483063684</v>
      </c>
      <c r="Y79" s="52">
        <f t="shared" si="59"/>
        <v>-6.5689160572428591</v>
      </c>
      <c r="Z79" s="52">
        <f t="shared" si="59"/>
        <v>179.02248032596526</v>
      </c>
      <c r="AA79" s="52">
        <f t="shared" si="59"/>
        <v>251.81237700216843</v>
      </c>
      <c r="AB79" s="52">
        <f t="shared" si="59"/>
        <v>-17.075759822929285</v>
      </c>
      <c r="AC79" s="52">
        <f t="shared" si="59"/>
        <v>12.591129904405534</v>
      </c>
      <c r="AD79" s="52">
        <f t="shared" si="59"/>
        <v>83.044664154618658</v>
      </c>
      <c r="AE79" s="52">
        <f t="shared" si="58"/>
        <v>-136.85766444517776</v>
      </c>
      <c r="AF79" s="52">
        <f>AF33</f>
        <v>133.82810022250851</v>
      </c>
      <c r="AG79" s="52">
        <f t="shared" ref="AG79:AH79" si="60">AG33</f>
        <v>90.946599009381316</v>
      </c>
      <c r="AH79" s="17">
        <f t="shared" si="60"/>
        <v>-237.61526631697598</v>
      </c>
      <c r="AI79" s="45"/>
      <c r="AJ79" s="45"/>
    </row>
    <row r="80" spans="1:36" s="90" customFormat="1" ht="15" customHeight="1">
      <c r="A80" s="89"/>
      <c r="B80" s="59">
        <f>B75-SUM(B76:B79)</f>
        <v>0</v>
      </c>
      <c r="C80" s="59">
        <f>C75-SUM(C76:C79)</f>
        <v>0.38887543247255962</v>
      </c>
      <c r="D80" s="87">
        <f>D75-SUM(D76:D79)</f>
        <v>0.18164370865451929</v>
      </c>
      <c r="E80" s="87">
        <f t="shared" ref="E80:G80" si="61">E75-SUM(E76:E79)</f>
        <v>-9.3405833467841148E-7</v>
      </c>
      <c r="F80" s="87">
        <f t="shared" si="61"/>
        <v>4.7182800335576758E-4</v>
      </c>
      <c r="G80" s="87">
        <f t="shared" si="61"/>
        <v>-3.484939628833672E-3</v>
      </c>
      <c r="H80" s="87">
        <f>H75-SUM(H76:H79)</f>
        <v>-4.8512098146602511E-5</v>
      </c>
      <c r="I80" s="87">
        <f>I75-SUM(I76:I79)</f>
        <v>-1.0186340659856796E-10</v>
      </c>
      <c r="J80" s="75">
        <f t="shared" ref="J80:AH80" si="62">J75-SUM(J76:J79)</f>
        <v>-3.6304008644947316E-2</v>
      </c>
      <c r="K80" s="76">
        <f t="shared" si="62"/>
        <v>3.6537228952511214E-3</v>
      </c>
      <c r="L80" s="87">
        <f t="shared" si="62"/>
        <v>-2.4582606254170969E-2</v>
      </c>
      <c r="M80" s="87">
        <f t="shared" si="62"/>
        <v>0.22367790523139774</v>
      </c>
      <c r="N80" s="87">
        <f t="shared" si="62"/>
        <v>-0.11149641802330734</v>
      </c>
      <c r="O80" s="87">
        <f t="shared" si="62"/>
        <v>-8.7599815012254112E-2</v>
      </c>
      <c r="P80" s="87">
        <f t="shared" si="62"/>
        <v>-9.448818545024551E-3</v>
      </c>
      <c r="Q80" s="87">
        <f t="shared" si="62"/>
        <v>-5.2922574901458574E-2</v>
      </c>
      <c r="R80" s="87">
        <f t="shared" si="62"/>
        <v>-0.33970956057328294</v>
      </c>
      <c r="S80" s="87">
        <f t="shared" si="62"/>
        <v>0.40255278202221234</v>
      </c>
      <c r="T80" s="87">
        <f t="shared" si="62"/>
        <v>0</v>
      </c>
      <c r="U80" s="87">
        <f t="shared" si="62"/>
        <v>-3.4912263654405251E-3</v>
      </c>
      <c r="V80" s="87">
        <f t="shared" si="62"/>
        <v>3.6809784141951241E-3</v>
      </c>
      <c r="W80" s="87">
        <f t="shared" si="62"/>
        <v>-3.6746916784977657E-3</v>
      </c>
      <c r="X80" s="87">
        <f t="shared" si="62"/>
        <v>0</v>
      </c>
      <c r="Y80" s="87">
        <f t="shared" si="62"/>
        <v>0</v>
      </c>
      <c r="Z80" s="87">
        <f t="shared" si="62"/>
        <v>0</v>
      </c>
      <c r="AA80" s="87">
        <f t="shared" si="62"/>
        <v>-4.8512101784581318E-5</v>
      </c>
      <c r="AB80" s="87">
        <f t="shared" si="62"/>
        <v>-1.7865885502033052E-3</v>
      </c>
      <c r="AC80" s="87">
        <f t="shared" si="62"/>
        <v>-7.0968416184769012E-4</v>
      </c>
      <c r="AD80" s="87">
        <f t="shared" si="62"/>
        <v>-8.8184212836495135E-4</v>
      </c>
      <c r="AE80" s="87">
        <f t="shared" si="62"/>
        <v>3.3781147376430454E-3</v>
      </c>
      <c r="AF80" s="87">
        <f t="shared" si="62"/>
        <v>-1.103883590985788E-3</v>
      </c>
      <c r="AG80" s="87">
        <f t="shared" si="62"/>
        <v>-7.6179319512448274E-4</v>
      </c>
      <c r="AH80" s="88">
        <f t="shared" si="62"/>
        <v>-6.311893230304122E-10</v>
      </c>
      <c r="AI80" s="45"/>
      <c r="AJ80" s="45"/>
    </row>
    <row r="81" spans="1:36" s="19" customFormat="1" ht="15" customHeight="1">
      <c r="A81" s="20" t="s">
        <v>48</v>
      </c>
      <c r="B81" s="52">
        <f>B59</f>
        <v>96858</v>
      </c>
      <c r="C81" s="52">
        <f t="shared" ref="C81:AD81" si="63">C59</f>
        <v>186096</v>
      </c>
      <c r="D81" s="52">
        <f t="shared" si="63"/>
        <v>210728.984</v>
      </c>
      <c r="E81" s="52">
        <f t="shared" si="63"/>
        <v>229120.448</v>
      </c>
      <c r="F81" s="52">
        <f t="shared" si="63"/>
        <v>243907.21766484791</v>
      </c>
      <c r="G81" s="52">
        <f t="shared" si="63"/>
        <v>234697.94899999999</v>
      </c>
      <c r="H81" s="52">
        <f t="shared" si="63"/>
        <v>254619.53899999999</v>
      </c>
      <c r="I81" s="52">
        <f>I35</f>
        <v>286332.272</v>
      </c>
      <c r="J81" s="65">
        <f t="shared" ref="J81:K81" si="64">J35</f>
        <v>281205.07500000001</v>
      </c>
      <c r="K81" s="66">
        <f t="shared" si="64"/>
        <v>326151.65687900002</v>
      </c>
      <c r="L81" s="52">
        <f t="shared" si="63"/>
        <v>55494</v>
      </c>
      <c r="M81" s="52">
        <f t="shared" si="63"/>
        <v>56807.148000000001</v>
      </c>
      <c r="N81" s="52">
        <f t="shared" si="63"/>
        <v>59181.069999999992</v>
      </c>
      <c r="O81" s="52">
        <f t="shared" si="63"/>
        <v>57638.23000000001</v>
      </c>
      <c r="P81" s="52">
        <f t="shared" si="63"/>
        <v>61646.606</v>
      </c>
      <c r="Q81" s="52">
        <f t="shared" si="63"/>
        <v>64029.859889935993</v>
      </c>
      <c r="R81" s="52">
        <f t="shared" si="63"/>
        <v>63606.215110064019</v>
      </c>
      <c r="S81" s="52">
        <f t="shared" si="63"/>
        <v>54624.536664847896</v>
      </c>
      <c r="T81" s="52">
        <f t="shared" si="63"/>
        <v>53660.3648109368</v>
      </c>
      <c r="U81" s="52">
        <f t="shared" si="63"/>
        <v>61225.241189063199</v>
      </c>
      <c r="V81" s="52">
        <f t="shared" si="63"/>
        <v>62333.540304536982</v>
      </c>
      <c r="W81" s="52">
        <f t="shared" si="63"/>
        <v>57478.802695463004</v>
      </c>
      <c r="X81" s="52">
        <f t="shared" si="63"/>
        <v>57164.231830578989</v>
      </c>
      <c r="Y81" s="52">
        <f t="shared" si="63"/>
        <v>66730.030342933402</v>
      </c>
      <c r="Z81" s="52">
        <f t="shared" si="63"/>
        <v>65435.834507806205</v>
      </c>
      <c r="AA81" s="52">
        <f t="shared" si="63"/>
        <v>65289.440000000002</v>
      </c>
      <c r="AB81" s="52">
        <f t="shared" si="63"/>
        <v>71650.278999999995</v>
      </c>
      <c r="AC81" s="52">
        <f t="shared" si="63"/>
        <v>71660.810000000012</v>
      </c>
      <c r="AD81" s="52">
        <f t="shared" si="63"/>
        <v>72604.546000000002</v>
      </c>
      <c r="AE81" s="52">
        <f>AE35</f>
        <v>70416.637000000017</v>
      </c>
      <c r="AF81" s="52">
        <f t="shared" ref="AF81:AH81" si="65">AF59</f>
        <v>76143.351999999999</v>
      </c>
      <c r="AG81" s="52">
        <f t="shared" si="65"/>
        <v>83590.938999999998</v>
      </c>
      <c r="AH81" s="17">
        <f t="shared" si="65"/>
        <v>96000.728879000002</v>
      </c>
      <c r="AI81" s="45"/>
      <c r="AJ81" s="45"/>
    </row>
    <row r="82" spans="1:36" s="19" customFormat="1" ht="15" customHeight="1">
      <c r="A82" s="26" t="str">
        <f>A76</f>
        <v>America</v>
      </c>
      <c r="B82" s="52">
        <f>'[10]By company'!$R$567</f>
        <v>19958.399999999998</v>
      </c>
      <c r="C82" s="52">
        <f>'[10]By company'!$S$567</f>
        <v>67952.664384000018</v>
      </c>
      <c r="D82" s="52">
        <f>'[10]By company'!$X$567</f>
        <v>91384.6678534081</v>
      </c>
      <c r="E82" s="52">
        <f>'[10]By company'!$AC$567</f>
        <v>92030.534314068762</v>
      </c>
      <c r="F82" s="52">
        <f>'[10]By company'!$AH$567</f>
        <v>90137.700480750078</v>
      </c>
      <c r="G82" s="52">
        <f>'[11]By company'!$AM$575</f>
        <v>86403.662947603021</v>
      </c>
      <c r="H82" s="52">
        <f>'[3]By company'!$AR$633</f>
        <v>95788.001875214395</v>
      </c>
      <c r="I82" s="52">
        <f>'[4]By company'!$AW$687</f>
        <v>107348.3000741103</v>
      </c>
      <c r="J82" s="65">
        <f>'[5]By company'!$BD$769</f>
        <v>107646.15618244876</v>
      </c>
      <c r="K82" s="66">
        <f>'[5]By company'!$BC$769</f>
        <v>124747.63000800389</v>
      </c>
      <c r="L82" s="52">
        <f>'[10]By company'!$Y$567</f>
        <v>23492.126304451493</v>
      </c>
      <c r="M82" s="52">
        <f>'[10]By company'!$Z$567</f>
        <v>23275.202971630606</v>
      </c>
      <c r="N82" s="52">
        <f>'[10]By company'!$AA$567</f>
        <v>23624.701988125795</v>
      </c>
      <c r="O82" s="52">
        <f>'[10]By company'!$AB$567</f>
        <v>21638.503049860861</v>
      </c>
      <c r="P82" s="52">
        <f>'[10]By company'!$AD$567</f>
        <v>23486.612859915083</v>
      </c>
      <c r="Q82" s="52">
        <f>'[10]By company'!$AE$567</f>
        <v>23919.571938412257</v>
      </c>
      <c r="R82" s="52">
        <f>'[10]By company'!$AF$567</f>
        <v>23077.056480176798</v>
      </c>
      <c r="S82" s="52">
        <f>'[10]By company'!$AG$567</f>
        <v>19654.45920224594</v>
      </c>
      <c r="T82" s="52">
        <f>'[3]By company'!AI633</f>
        <v>18269.636998199185</v>
      </c>
      <c r="U82" s="52">
        <f>'[3]By company'!AJ633</f>
        <v>22442.012452503743</v>
      </c>
      <c r="V82" s="52">
        <f>'[3]By company'!AK633</f>
        <v>24903.007321267371</v>
      </c>
      <c r="W82" s="52">
        <f>'[3]By company'!AL633</f>
        <v>20789.006175632723</v>
      </c>
      <c r="X82" s="52">
        <f>'[13]By company'!$AN$633</f>
        <v>20912.669848732941</v>
      </c>
      <c r="Y82" s="52">
        <f>'[14]By company'!$AO$633</f>
        <v>23442.624673028149</v>
      </c>
      <c r="Z82" s="52">
        <f>'[2]By company'!$AP$633</f>
        <v>25366.622252946567</v>
      </c>
      <c r="AA82" s="52">
        <f>'[3]By company'!$AQ$633</f>
        <v>26066.085100506731</v>
      </c>
      <c r="AB82" s="52">
        <f>'[15]By company'!$AS$633</f>
        <v>27225.583164646298</v>
      </c>
      <c r="AC82" s="52">
        <f>'[6]By company'!$AT$645</f>
        <v>27376.560728392091</v>
      </c>
      <c r="AD82" s="52">
        <f>'[7]By company'!$AU$667</f>
        <v>26977.927188903632</v>
      </c>
      <c r="AE82" s="52">
        <f t="shared" ref="AE82:AE84" si="66">I82-AB82-AC82-AD82</f>
        <v>25768.22899216829</v>
      </c>
      <c r="AF82" s="52">
        <f>'[8]By company'!$AX$708</f>
        <v>27708.419459426135</v>
      </c>
      <c r="AG82" s="52">
        <f>'[9]By company'!$AY$741</f>
        <v>31839.629041003325</v>
      </c>
      <c r="AH82" s="17">
        <f>'[5]By company'!$AZ$769</f>
        <v>39431.35251540615</v>
      </c>
      <c r="AI82" s="45"/>
      <c r="AJ82" s="45"/>
    </row>
    <row r="83" spans="1:36" s="19" customFormat="1" ht="15" customHeight="1">
      <c r="A83" s="26" t="str">
        <f>A77</f>
        <v>Europe, Middle East &amp; Africa (EMEA)</v>
      </c>
      <c r="B83" s="52">
        <f>'[10]By company'!$R$566</f>
        <v>27874.147999999997</v>
      </c>
      <c r="C83" s="52">
        <f>'[10]By company'!$S$566</f>
        <v>41289.840499999998</v>
      </c>
      <c r="D83" s="52">
        <f>'[10]By company'!$X$566</f>
        <v>49188.899443020535</v>
      </c>
      <c r="E83" s="52">
        <f>'[10]By company'!$AC$566</f>
        <v>58008.89849364281</v>
      </c>
      <c r="F83" s="52">
        <f>'[10]By company'!$AH$566</f>
        <v>71786.512166921239</v>
      </c>
      <c r="G83" s="52">
        <f>'[11]By company'!$AM$574</f>
        <v>71062.384095717498</v>
      </c>
      <c r="H83" s="52">
        <f>'[3]By company'!$AR$632</f>
        <v>81171.471369698833</v>
      </c>
      <c r="I83" s="52">
        <f>'[4]By company'!$AW$686</f>
        <v>96380.607501199309</v>
      </c>
      <c r="J83" s="65">
        <f>'[5]By company'!$BD$768</f>
        <v>93166.503970013495</v>
      </c>
      <c r="K83" s="66">
        <f>'[5]By company'!$BC$768</f>
        <v>110049.94598576521</v>
      </c>
      <c r="L83" s="52">
        <f>'[10]By company'!$Y$566</f>
        <v>13572.742230581503</v>
      </c>
      <c r="M83" s="52">
        <f>'[10]By company'!$Z$566</f>
        <v>14498.942687405701</v>
      </c>
      <c r="N83" s="52">
        <f>'[10]By company'!$AA$566</f>
        <v>14839.976320164469</v>
      </c>
      <c r="O83" s="52">
        <f>'[10]By company'!$AB$566</f>
        <v>15097.237255491136</v>
      </c>
      <c r="P83" s="52">
        <f>'[10]By company'!$AD$566</f>
        <v>17409.184603748043</v>
      </c>
      <c r="Q83" s="52">
        <f>'[10]By company'!$AE$566</f>
        <v>19088.370058331086</v>
      </c>
      <c r="R83" s="52">
        <f>'[10]By company'!$AF$566</f>
        <v>18904.839564688606</v>
      </c>
      <c r="S83" s="52">
        <f>'[10]By company'!$AG$566</f>
        <v>16384.117940153505</v>
      </c>
      <c r="T83" s="52">
        <f>'[3]By company'!AI632</f>
        <v>17485.693745550914</v>
      </c>
      <c r="U83" s="52">
        <f>'[3]By company'!AJ632</f>
        <v>18312.057594817725</v>
      </c>
      <c r="V83" s="52">
        <f>'[3]By company'!AK632</f>
        <v>18013.053978533211</v>
      </c>
      <c r="W83" s="52">
        <f>'[3]By company'!AL632</f>
        <v>17251.578776815641</v>
      </c>
      <c r="X83" s="52">
        <f>'[13]By company'!$AN$632</f>
        <v>17225.961758595484</v>
      </c>
      <c r="Y83" s="52">
        <f>'[14]By company'!$AO$632</f>
        <v>22710.060612682733</v>
      </c>
      <c r="Z83" s="52">
        <f>'[2]By company'!$AP$632</f>
        <v>20837.328386508751</v>
      </c>
      <c r="AA83" s="52">
        <f>'[3]By company'!$AQ$632</f>
        <v>20398.120611911865</v>
      </c>
      <c r="AB83" s="52">
        <f>'[15]By company'!$AS$632</f>
        <v>23084.653877659232</v>
      </c>
      <c r="AC83" s="52">
        <f>'[6]By company'!$AT$644</f>
        <v>24473.165466691342</v>
      </c>
      <c r="AD83" s="52">
        <f>'[7]By company'!$AU$666</f>
        <v>25210.564013751053</v>
      </c>
      <c r="AE83" s="52">
        <f t="shared" si="66"/>
        <v>23612.224143097683</v>
      </c>
      <c r="AF83" s="52">
        <f>'[8]By company'!$AX$707</f>
        <v>26691.048590266051</v>
      </c>
      <c r="AG83" s="52">
        <f>'[9]By company'!$AY$740</f>
        <v>28191.856802935552</v>
      </c>
      <c r="AH83" s="17">
        <f>'[5]By company'!$AZ$768</f>
        <v>31554.816449465921</v>
      </c>
      <c r="AI83" s="45"/>
      <c r="AJ83" s="45"/>
    </row>
    <row r="84" spans="1:36" s="68" customFormat="1" ht="15" customHeight="1">
      <c r="A84" s="26" t="str">
        <f>A78</f>
        <v>Asia</v>
      </c>
      <c r="B84" s="53">
        <f>'[10]By company'!$R$565</f>
        <v>49025.419360000029</v>
      </c>
      <c r="C84" s="53">
        <f>'[10]By company'!$S$565</f>
        <v>76853.607339000053</v>
      </c>
      <c r="D84" s="53">
        <f>'[10]By company'!$X$565</f>
        <v>70155.418016079871</v>
      </c>
      <c r="E84" s="53">
        <f>'[10]By company'!$AC$565</f>
        <v>79081.015498056644</v>
      </c>
      <c r="F84" s="53">
        <f>'[10]By company'!$AH$565</f>
        <v>81982.799652081536</v>
      </c>
      <c r="G84" s="53">
        <f>'[11]By company'!$AM$573</f>
        <v>77231.943380552373</v>
      </c>
      <c r="H84" s="53">
        <f>'[3]By company'!$AR$631</f>
        <v>77660.065140999053</v>
      </c>
      <c r="I84" s="53">
        <f>'[4]By company'!$AW$685</f>
        <v>82603.364858239001</v>
      </c>
      <c r="J84" s="54">
        <f>'[5]By company'!$BD$767</f>
        <v>80392.417393743439</v>
      </c>
      <c r="K84" s="55">
        <f>'[5]By company'!$BC$767</f>
        <v>91354.080471455411</v>
      </c>
      <c r="L84" s="52">
        <f>'[10]By company'!$Y$565</f>
        <v>18429.116704965683</v>
      </c>
      <c r="M84" s="52">
        <f>'[10]By company'!$Z$565</f>
        <v>19033.017423167392</v>
      </c>
      <c r="N84" s="52">
        <f>'[10]By company'!$AA$565</f>
        <v>20716.391252389567</v>
      </c>
      <c r="O84" s="52">
        <f>'[10]By company'!$AB$565</f>
        <v>20902.490117534002</v>
      </c>
      <c r="P84" s="52">
        <f>'[10]By company'!$AD$565</f>
        <v>20750.802208250836</v>
      </c>
      <c r="Q84" s="52">
        <f>'[10]By company'!$AE$565</f>
        <v>21021.774777269831</v>
      </c>
      <c r="R84" s="52">
        <f>'[10]By company'!$AF$565</f>
        <v>21623.886613420869</v>
      </c>
      <c r="S84" s="52">
        <f>'[10]By company'!$AG$565</f>
        <v>18586.336053139992</v>
      </c>
      <c r="T84" s="52">
        <f>'[3]By company'!AI631</f>
        <v>17905.000511328242</v>
      </c>
      <c r="U84" s="52">
        <f>'[3]By company'!AJ631</f>
        <v>20471.204532440559</v>
      </c>
      <c r="V84" s="52">
        <f>'[3]By company'!AK631</f>
        <v>19417.441818524578</v>
      </c>
      <c r="W84" s="52">
        <f>'[3]By company'!AL631</f>
        <v>19438.296518258994</v>
      </c>
      <c r="X84" s="52">
        <f>'[13]By company'!$AN$631</f>
        <v>19025.600223250574</v>
      </c>
      <c r="Y84" s="52">
        <f>'[14]By company'!$AO$631</f>
        <v>20577.345057222516</v>
      </c>
      <c r="Z84" s="52">
        <f>'[2]By company'!$AP$631</f>
        <v>19231.883868350877</v>
      </c>
      <c r="AA84" s="52">
        <f>'[3]By company'!$AQ$631</f>
        <v>18825.235992175087</v>
      </c>
      <c r="AB84" s="52">
        <f>'[15]By company'!$AS$631</f>
        <v>21340.041726766511</v>
      </c>
      <c r="AC84" s="52">
        <f>'[6]By company'!$AT$643</f>
        <v>19811.08425078007</v>
      </c>
      <c r="AD84" s="52">
        <f>'[7]By company'!$AU$665</f>
        <v>20416.055424021775</v>
      </c>
      <c r="AE84" s="52">
        <f t="shared" si="66"/>
        <v>21036.183456670646</v>
      </c>
      <c r="AF84" s="52">
        <f>'[8]By company'!$AX$706</f>
        <v>21743.88376653985</v>
      </c>
      <c r="AG84" s="52">
        <f>'[9]By company'!$AY$739</f>
        <v>23559.453776750615</v>
      </c>
      <c r="AH84" s="17">
        <f>'[5]By company'!$AZ$767</f>
        <v>25014.559471494296</v>
      </c>
      <c r="AI84" s="45"/>
      <c r="AJ84" s="45"/>
    </row>
    <row r="85" spans="1:36" s="90" customFormat="1" ht="15" customHeight="1">
      <c r="A85" s="26" t="s">
        <v>39</v>
      </c>
      <c r="B85" s="59">
        <f>B81-SUM(B82:B84)</f>
        <v>3.2639999975799583E-2</v>
      </c>
      <c r="C85" s="59">
        <f>C81-SUM(C82:C84)</f>
        <v>-0.11222300009103492</v>
      </c>
      <c r="D85" s="87">
        <f>D81-SUM(D82:D84)</f>
        <v>-1.3125085097271949E-3</v>
      </c>
      <c r="E85" s="87">
        <f t="shared" ref="E85:G85" si="67">E81-SUM(E82:E84)</f>
        <v>-3.0576818971894681E-4</v>
      </c>
      <c r="F85" s="87">
        <f t="shared" si="67"/>
        <v>0.20536509505473077</v>
      </c>
      <c r="G85" s="87">
        <f t="shared" si="67"/>
        <v>-4.1423872899031267E-2</v>
      </c>
      <c r="H85" s="87">
        <f>H81-SUM(H82:H84)</f>
        <v>6.1408773763105273E-4</v>
      </c>
      <c r="I85" s="87">
        <f>I81-SUM(I82:I84)</f>
        <v>-4.3354864465072751E-4</v>
      </c>
      <c r="J85" s="75">
        <f t="shared" ref="J85:AH85" si="68">J81-SUM(J82:J84)</f>
        <v>-2.5462057092227042E-3</v>
      </c>
      <c r="K85" s="76">
        <f t="shared" si="68"/>
        <v>4.1377550223842263E-4</v>
      </c>
      <c r="L85" s="87">
        <f t="shared" si="68"/>
        <v>1.4760001315153204E-2</v>
      </c>
      <c r="M85" s="87">
        <f t="shared" si="68"/>
        <v>-1.5082203695783392E-2</v>
      </c>
      <c r="N85" s="87">
        <f t="shared" si="68"/>
        <v>4.3932016706094146E-4</v>
      </c>
      <c r="O85" s="87">
        <f t="shared" si="68"/>
        <v>-4.2288599070161581E-4</v>
      </c>
      <c r="P85" s="87">
        <f t="shared" si="68"/>
        <v>6.3280860340455547E-3</v>
      </c>
      <c r="Q85" s="87">
        <f t="shared" si="68"/>
        <v>0.14311592282319907</v>
      </c>
      <c r="R85" s="87">
        <f t="shared" si="68"/>
        <v>0.4324517777422443</v>
      </c>
      <c r="S85" s="87">
        <f t="shared" si="68"/>
        <v>-0.37653069154475816</v>
      </c>
      <c r="T85" s="87">
        <f t="shared" si="68"/>
        <v>3.3555858455656562E-2</v>
      </c>
      <c r="U85" s="87">
        <f>U81-SUM(U82:U84)</f>
        <v>-3.3390698830771726E-2</v>
      </c>
      <c r="V85" s="87">
        <f>V81-SUM(V82:V84)</f>
        <v>3.7186211826337967E-2</v>
      </c>
      <c r="W85" s="87">
        <f t="shared" si="68"/>
        <v>-7.8775244357530028E-2</v>
      </c>
      <c r="X85" s="87">
        <f t="shared" si="68"/>
        <v>0</v>
      </c>
      <c r="Y85" s="87">
        <f t="shared" si="68"/>
        <v>0</v>
      </c>
      <c r="Z85" s="87">
        <f t="shared" si="68"/>
        <v>0</v>
      </c>
      <c r="AA85" s="87">
        <f t="shared" si="68"/>
        <v>-1.7045936838258058E-3</v>
      </c>
      <c r="AB85" s="87">
        <f t="shared" si="68"/>
        <v>2.3092796618584543E-4</v>
      </c>
      <c r="AC85" s="87">
        <f t="shared" si="68"/>
        <v>-4.4586349395103753E-4</v>
      </c>
      <c r="AD85" s="87">
        <f t="shared" si="68"/>
        <v>-6.2667645397596061E-4</v>
      </c>
      <c r="AE85" s="87">
        <f t="shared" si="68"/>
        <v>4.0806340985000134E-4</v>
      </c>
      <c r="AF85" s="87">
        <f t="shared" si="68"/>
        <v>1.8376795924268663E-4</v>
      </c>
      <c r="AG85" s="87">
        <f t="shared" si="68"/>
        <v>-6.2068949046079069E-4</v>
      </c>
      <c r="AH85" s="88">
        <f t="shared" si="68"/>
        <v>4.4263362360652536E-4</v>
      </c>
      <c r="AI85" s="45"/>
      <c r="AJ85" s="45"/>
    </row>
    <row r="86" spans="1:36" s="78" customFormat="1" ht="25">
      <c r="A86" s="12" t="s">
        <v>49</v>
      </c>
      <c r="B86" s="13"/>
      <c r="C86" s="13"/>
      <c r="D86" s="13"/>
      <c r="E86" s="13"/>
      <c r="F86" s="13"/>
      <c r="G86" s="13"/>
      <c r="H86" s="13"/>
      <c r="I86" s="13"/>
      <c r="J86" s="18"/>
      <c r="K86" s="66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7"/>
      <c r="AI86" s="45"/>
      <c r="AJ86" s="45"/>
    </row>
    <row r="87" spans="1:36" ht="15" customHeight="1">
      <c r="A87" s="20" t="s">
        <v>37</v>
      </c>
      <c r="B87" s="52">
        <f>B59</f>
        <v>96858</v>
      </c>
      <c r="C87" s="52">
        <f t="shared" ref="C87:AD87" si="69">C59</f>
        <v>186096</v>
      </c>
      <c r="D87" s="52">
        <f t="shared" si="69"/>
        <v>210728.984</v>
      </c>
      <c r="E87" s="52">
        <f t="shared" si="69"/>
        <v>229120.448</v>
      </c>
      <c r="F87" s="52">
        <f t="shared" si="69"/>
        <v>243907.21766484791</v>
      </c>
      <c r="G87" s="52">
        <f t="shared" si="69"/>
        <v>234697.94899999999</v>
      </c>
      <c r="H87" s="52">
        <f t="shared" si="69"/>
        <v>254619.53899999999</v>
      </c>
      <c r="I87" s="52">
        <f>I35</f>
        <v>286332.272</v>
      </c>
      <c r="J87" s="65">
        <f t="shared" ref="J87:K87" si="70">J35</f>
        <v>281205.07500000001</v>
      </c>
      <c r="K87" s="66">
        <f t="shared" si="70"/>
        <v>326151.65687900002</v>
      </c>
      <c r="L87" s="52">
        <f t="shared" si="69"/>
        <v>55494</v>
      </c>
      <c r="M87" s="52">
        <f t="shared" si="69"/>
        <v>56807.148000000001</v>
      </c>
      <c r="N87" s="52">
        <f t="shared" si="69"/>
        <v>59181.069999999992</v>
      </c>
      <c r="O87" s="52">
        <f t="shared" si="69"/>
        <v>57638.23000000001</v>
      </c>
      <c r="P87" s="52">
        <f t="shared" si="69"/>
        <v>61646.606</v>
      </c>
      <c r="Q87" s="52">
        <f t="shared" si="69"/>
        <v>64029.859889935993</v>
      </c>
      <c r="R87" s="52">
        <f t="shared" si="69"/>
        <v>63606.215110064019</v>
      </c>
      <c r="S87" s="52">
        <f t="shared" si="69"/>
        <v>54624.536664847896</v>
      </c>
      <c r="T87" s="52">
        <f t="shared" si="69"/>
        <v>53660.3648109368</v>
      </c>
      <c r="U87" s="52">
        <f t="shared" si="69"/>
        <v>61225.241189063199</v>
      </c>
      <c r="V87" s="52">
        <f t="shared" si="69"/>
        <v>62333.540304536982</v>
      </c>
      <c r="W87" s="52">
        <f t="shared" si="69"/>
        <v>57478.802695463004</v>
      </c>
      <c r="X87" s="52">
        <f t="shared" si="69"/>
        <v>57164.231830578989</v>
      </c>
      <c r="Y87" s="52">
        <f t="shared" si="69"/>
        <v>66730.030342933402</v>
      </c>
      <c r="Z87" s="52">
        <f t="shared" si="69"/>
        <v>65435.834507806205</v>
      </c>
      <c r="AA87" s="52">
        <f t="shared" si="69"/>
        <v>65289.440000000002</v>
      </c>
      <c r="AB87" s="52">
        <f t="shared" si="69"/>
        <v>71650.278999999995</v>
      </c>
      <c r="AC87" s="52">
        <f t="shared" si="69"/>
        <v>71660.810000000012</v>
      </c>
      <c r="AD87" s="52">
        <f t="shared" si="69"/>
        <v>72604.546000000002</v>
      </c>
      <c r="AE87" s="52">
        <f>AE35</f>
        <v>70416.637000000017</v>
      </c>
      <c r="AF87" s="52">
        <f t="shared" ref="AF87:AH87" si="71">AF59</f>
        <v>76143.351999999999</v>
      </c>
      <c r="AG87" s="52">
        <f t="shared" si="71"/>
        <v>83590.938999999998</v>
      </c>
      <c r="AH87" s="17">
        <f t="shared" si="71"/>
        <v>96000.728879000002</v>
      </c>
      <c r="AI87" s="45"/>
      <c r="AJ87" s="45"/>
    </row>
    <row r="88" spans="1:36" s="19" customFormat="1" ht="15" customHeight="1">
      <c r="A88" s="26" t="s">
        <v>50</v>
      </c>
      <c r="B88" s="52">
        <v>13908.714975743605</v>
      </c>
      <c r="C88" s="52">
        <v>15397.7577561486</v>
      </c>
      <c r="D88" s="52">
        <v>14924.5310946709</v>
      </c>
      <c r="E88" s="52">
        <v>16932.7058973313</v>
      </c>
      <c r="F88" s="52">
        <v>15052.837886588601</v>
      </c>
      <c r="G88" s="52">
        <v>14783.3795337256</v>
      </c>
      <c r="H88" s="52">
        <f>'[3]Conso THB'!$G$127</f>
        <v>14789.182103014511</v>
      </c>
      <c r="I88" s="52">
        <f>'[4]Conso THB'!$G$127</f>
        <v>17822.831618671698</v>
      </c>
      <c r="J88" s="65">
        <f>'[5]Conso THB'!$K$127</f>
        <v>17012.487236904584</v>
      </c>
      <c r="K88" s="66">
        <f>'[5]Conso THB'!$J$127</f>
        <v>19753.119930553497</v>
      </c>
      <c r="L88" s="52">
        <v>4418.0215995899998</v>
      </c>
      <c r="M88" s="52">
        <v>4194.5302143817808</v>
      </c>
      <c r="N88" s="52">
        <v>4282.35088847312</v>
      </c>
      <c r="O88" s="52">
        <v>4037.8031948863991</v>
      </c>
      <c r="P88" s="52">
        <v>3911.7606744352597</v>
      </c>
      <c r="Q88" s="52">
        <v>4094.86333933062</v>
      </c>
      <c r="R88" s="52">
        <v>3700.8759004633202</v>
      </c>
      <c r="S88" s="52">
        <v>3345.3379723594007</v>
      </c>
      <c r="T88" s="52">
        <v>3208.76342602046</v>
      </c>
      <c r="U88" s="52">
        <v>3958.74790906515</v>
      </c>
      <c r="V88" s="52">
        <v>3714.7081644322984</v>
      </c>
      <c r="W88" s="52">
        <v>3901.1600342076904</v>
      </c>
      <c r="X88" s="52">
        <f>'[13]Conso THB'!$B$127</f>
        <v>3664.5732213088299</v>
      </c>
      <c r="Y88" s="52">
        <f>'[14]Conso THB'!$B$127</f>
        <v>3958.0575175358604</v>
      </c>
      <c r="Z88" s="52">
        <f>'[2]Conso THB'!$B$127</f>
        <v>3626.0023603412383</v>
      </c>
      <c r="AA88" s="52">
        <f>'[3]Conso THB'!$B$127</f>
        <v>3540.5490038285825</v>
      </c>
      <c r="AB88" s="52">
        <f>'[15]Conso THB'!$B$127</f>
        <v>4680.1662742560593</v>
      </c>
      <c r="AC88" s="52">
        <f>'[6]Conso THB'!$B$127</f>
        <v>4449.6167712987199</v>
      </c>
      <c r="AD88" s="52">
        <f>'[7]Conso THB'!$B$127</f>
        <v>4342.1551875212208</v>
      </c>
      <c r="AE88" s="52">
        <f t="shared" ref="AE88:AE92" si="72">I88-AB88-AC88-AD88</f>
        <v>4350.8933855957002</v>
      </c>
      <c r="AF88" s="52">
        <f>'[8]Conso THB'!$B$127</f>
        <v>5012.04606559081</v>
      </c>
      <c r="AG88" s="52">
        <f>'[9]Conso THB'!$B$127</f>
        <v>5187.6964468430906</v>
      </c>
      <c r="AH88" s="17">
        <f>'[5]Conso THB'!$B$127</f>
        <v>5202.4840325239002</v>
      </c>
      <c r="AI88" s="45"/>
      <c r="AJ88" s="45"/>
    </row>
    <row r="89" spans="1:36" s="19" customFormat="1" ht="15" customHeight="1">
      <c r="A89" s="26" t="s">
        <v>51</v>
      </c>
      <c r="B89" s="52">
        <v>24447.601860570641</v>
      </c>
      <c r="C89" s="52">
        <v>44176.542143113802</v>
      </c>
      <c r="D89" s="52">
        <v>42289.084249232801</v>
      </c>
      <c r="E89" s="52">
        <v>43299.815204942461</v>
      </c>
      <c r="F89" s="52">
        <v>49781.121552679033</v>
      </c>
      <c r="G89" s="52">
        <v>45107.65506793205</v>
      </c>
      <c r="H89" s="52">
        <f>'[3]Conso THB'!$G$128+'[3]Conso THB'!$G$129+'[3]Conso THB'!$G$130</f>
        <v>49708.006697046469</v>
      </c>
      <c r="I89" s="52">
        <f>'[4]Conso THB'!$G$128+'[4]Conso THB'!$G$129+'[4]Conso THB'!$G$130</f>
        <v>52535.58351853209</v>
      </c>
      <c r="J89" s="65">
        <f>'[5]Conso THB'!$K$128+'[5]Conso THB'!$K$129+'[5]Conso THB'!$K$130</f>
        <v>51077.508655945494</v>
      </c>
      <c r="K89" s="66">
        <f>'[5]Conso THB'!$J$128+'[5]Conso THB'!$J$129+'[5]Conso THB'!$J$130</f>
        <v>62998.278390566222</v>
      </c>
      <c r="L89" s="52">
        <v>10066.439777916939</v>
      </c>
      <c r="M89" s="52">
        <v>9868.5577861601287</v>
      </c>
      <c r="N89" s="52">
        <v>11652.271994832532</v>
      </c>
      <c r="O89" s="52">
        <v>11712.545646032861</v>
      </c>
      <c r="P89" s="52">
        <v>11469.618342562624</v>
      </c>
      <c r="Q89" s="52">
        <v>13023.338763809485</v>
      </c>
      <c r="R89" s="52">
        <v>13416.154459027162</v>
      </c>
      <c r="S89" s="52">
        <v>11872.010360258917</v>
      </c>
      <c r="T89" s="52">
        <v>10801.807503515789</v>
      </c>
      <c r="U89" s="52">
        <v>12396.291497260232</v>
      </c>
      <c r="V89" s="52">
        <v>11103.50087005398</v>
      </c>
      <c r="W89" s="52">
        <v>10806.055197102049</v>
      </c>
      <c r="X89" s="52">
        <f>SUM('[13]Conso THB'!$B$128:$B$130)</f>
        <v>11363.752728359392</v>
      </c>
      <c r="Y89" s="52">
        <f>SUM('[14]Conso THB'!$B$128:$B$130)</f>
        <v>12961.92788413314</v>
      </c>
      <c r="Z89" s="52">
        <f>'[2]Conso THB'!$B$128+'[2]Conso THB'!$B$129+'[2]Conso THB'!$B$130</f>
        <v>13243.202965165623</v>
      </c>
      <c r="AA89" s="52">
        <f>'[3]Conso THB'!$B$128+'[3]Conso THB'!$B$129+'[3]Conso THB'!$B$130</f>
        <v>12139.123119388314</v>
      </c>
      <c r="AB89" s="52">
        <f>'[15]Conso THB'!$B$128+'[15]Conso THB'!$B$129+'[15]Conso THB'!$B$130</f>
        <v>13274.649146805863</v>
      </c>
      <c r="AC89" s="52">
        <f>'[6]Conso THB'!$B$128+'[6]Conso THB'!$B$129+'[6]Conso THB'!$B$130</f>
        <v>12384.111235055709</v>
      </c>
      <c r="AD89" s="52">
        <f>'[7]Conso THB'!$B$128+'[7]Conso THB'!$B$129+'[7]Conso THB'!$B$130</f>
        <v>13279.625154695612</v>
      </c>
      <c r="AE89" s="52">
        <f t="shared" si="72"/>
        <v>13597.197981974903</v>
      </c>
      <c r="AF89" s="52">
        <f>'[8]Conso THB'!$B$128+'[8]Conso THB'!$B$129+'[8]Conso THB'!$B$130</f>
        <v>14384.102301875308</v>
      </c>
      <c r="AG89" s="52">
        <f>'[9]Conso THB'!$B$128+'[9]Conso THB'!$B$129+'[9]Conso THB'!$B$130</f>
        <v>16311.015547705298</v>
      </c>
      <c r="AH89" s="17">
        <f>'[5]Conso THB'!$B$128+'[5]Conso THB'!$B$129+'[5]Conso THB'!$B$130</f>
        <v>18705.96255901071</v>
      </c>
      <c r="AI89" s="45"/>
      <c r="AJ89" s="45"/>
    </row>
    <row r="90" spans="1:36" s="19" customFormat="1" ht="15" customHeight="1">
      <c r="A90" s="26" t="s">
        <v>52</v>
      </c>
      <c r="B90" s="52">
        <v>20336.929799222147</v>
      </c>
      <c r="C90" s="52">
        <v>61877.4131333228</v>
      </c>
      <c r="D90" s="52">
        <v>84409.218532629893</v>
      </c>
      <c r="E90" s="52">
        <v>87514.605135752063</v>
      </c>
      <c r="F90" s="52">
        <v>84360.921316717257</v>
      </c>
      <c r="G90" s="52">
        <v>83022.919316566389</v>
      </c>
      <c r="H90" s="52">
        <f>'[3]Conso THB'!$G$131</f>
        <v>94552.133727203152</v>
      </c>
      <c r="I90" s="52">
        <f>'[4]Conso THB'!$G$131</f>
        <v>105567.803755138</v>
      </c>
      <c r="J90" s="65">
        <f>'[5]Conso THB'!$K$131</f>
        <v>106129.49642848063</v>
      </c>
      <c r="K90" s="66">
        <f>'[5]Conso THB'!$J$131</f>
        <v>118389.26418817289</v>
      </c>
      <c r="L90" s="52">
        <v>21968.788350772826</v>
      </c>
      <c r="M90" s="52">
        <v>21396.646521647774</v>
      </c>
      <c r="N90" s="52">
        <v>22561.534730020714</v>
      </c>
      <c r="O90" s="52">
        <v>21587.635533310749</v>
      </c>
      <c r="P90" s="52">
        <v>22415.901671070009</v>
      </c>
      <c r="Q90" s="52">
        <v>22636.083077459909</v>
      </c>
      <c r="R90" s="52">
        <v>21495.350507082629</v>
      </c>
      <c r="S90" s="52">
        <v>17813.58606110471</v>
      </c>
      <c r="T90" s="52">
        <v>17703.722990514147</v>
      </c>
      <c r="U90" s="52">
        <v>20980.775456742707</v>
      </c>
      <c r="V90" s="52">
        <v>23698.402000653059</v>
      </c>
      <c r="W90" s="52">
        <v>20640.018868656476</v>
      </c>
      <c r="X90" s="52">
        <f>'[13]Conso THB'!$B$131</f>
        <v>20675.807659596172</v>
      </c>
      <c r="Y90" s="52">
        <f>'[14]Conso THB'!$B$131</f>
        <v>23310.669303858089</v>
      </c>
      <c r="Z90" s="52">
        <f>'[2]Conso THB'!$B$131</f>
        <v>25036.637982638131</v>
      </c>
      <c r="AA90" s="52">
        <f>'[3]Conso THB'!$B$131</f>
        <v>25529.018781110761</v>
      </c>
      <c r="AB90" s="52">
        <f>'[15]Conso THB'!$B$131</f>
        <v>27270.626498210459</v>
      </c>
      <c r="AC90" s="52">
        <f>'[6]Conso THB'!$B$131</f>
        <v>27106.860240515573</v>
      </c>
      <c r="AD90" s="52">
        <f>'[7]Conso THB'!$B$131</f>
        <v>26222.990908643842</v>
      </c>
      <c r="AE90" s="52">
        <f t="shared" si="72"/>
        <v>24967.326107768124</v>
      </c>
      <c r="AF90" s="52">
        <f>'[8]Conso THB'!$B$131</f>
        <v>27287.081963627261</v>
      </c>
      <c r="AG90" s="52">
        <f>'[9]Conso THB'!$B$131</f>
        <v>29962.716142429879</v>
      </c>
      <c r="AH90" s="17">
        <f>'[5]Conso THB'!$B$131</f>
        <v>36172.139974347629</v>
      </c>
      <c r="AI90" s="45"/>
      <c r="AJ90" s="45"/>
    </row>
    <row r="91" spans="1:36" s="19" customFormat="1" ht="15" customHeight="1">
      <c r="A91" s="26" t="s">
        <v>53</v>
      </c>
      <c r="B91" s="52">
        <v>31224.196437295126</v>
      </c>
      <c r="C91" s="52">
        <v>47625.691173036299</v>
      </c>
      <c r="D91" s="52">
        <v>50793.071019982774</v>
      </c>
      <c r="E91" s="52">
        <v>58839.976425976805</v>
      </c>
      <c r="F91" s="52">
        <v>70657.512412217693</v>
      </c>
      <c r="G91" s="52">
        <v>70624.144367428802</v>
      </c>
      <c r="H91" s="52">
        <f>'[3]Conso THB'!$G$132</f>
        <v>77442.798265947757</v>
      </c>
      <c r="I91" s="52">
        <f>'[4]Conso THB'!$G$132</f>
        <v>92075.493704992274</v>
      </c>
      <c r="J91" s="65">
        <f>'[5]Conso THB'!$K$132</f>
        <v>88962.65135470411</v>
      </c>
      <c r="K91" s="66">
        <f>'[5]Conso THB'!$J$132</f>
        <v>98445.825295397924</v>
      </c>
      <c r="L91" s="52">
        <v>13839.969916785092</v>
      </c>
      <c r="M91" s="52">
        <v>15339.053135411061</v>
      </c>
      <c r="N91" s="52">
        <v>15249.455574879456</v>
      </c>
      <c r="O91" s="52">
        <v>14411.497798901197</v>
      </c>
      <c r="P91" s="52">
        <v>17888.734927154259</v>
      </c>
      <c r="Q91" s="52">
        <v>18962.047965113048</v>
      </c>
      <c r="R91" s="52">
        <v>18382.997044385855</v>
      </c>
      <c r="S91" s="52">
        <v>15423.732475564531</v>
      </c>
      <c r="T91" s="52">
        <v>17225.976135247496</v>
      </c>
      <c r="U91" s="52">
        <v>18759.724158007863</v>
      </c>
      <c r="V91" s="52">
        <v>17678.580770368942</v>
      </c>
      <c r="W91" s="52">
        <v>16959.863303804501</v>
      </c>
      <c r="X91" s="52">
        <f>'[13]Conso THB'!$B$132</f>
        <v>17231.317992068922</v>
      </c>
      <c r="Y91" s="52">
        <f>'[14]Conso THB'!$B$132</f>
        <v>21244.365237980412</v>
      </c>
      <c r="Z91" s="52">
        <f>'[2]Conso THB'!$B$132</f>
        <v>19636.011005950197</v>
      </c>
      <c r="AA91" s="52">
        <f>'[3]Conso THB'!$B$132</f>
        <v>19331.104029948227</v>
      </c>
      <c r="AB91" s="52">
        <f>'[15]Conso THB'!$B$132</f>
        <v>22145.227342676833</v>
      </c>
      <c r="AC91" s="52">
        <f>'[6]Conso THB'!$B$132</f>
        <v>23366.785645641296</v>
      </c>
      <c r="AD91" s="52">
        <f>'[7]Conso THB'!$B$132</f>
        <v>24119.534336437755</v>
      </c>
      <c r="AE91" s="52">
        <f t="shared" si="72"/>
        <v>22443.946380236383</v>
      </c>
      <c r="AF91" s="52">
        <f>'[8]Conso THB'!$B$132</f>
        <v>25021.765036027457</v>
      </c>
      <c r="AG91" s="52">
        <f>'[9]Conso THB'!$B$132</f>
        <v>26162.853668308118</v>
      </c>
      <c r="AH91" s="17">
        <f>'[5]Conso THB'!$B$132</f>
        <v>24817.26021082596</v>
      </c>
      <c r="AI91" s="45"/>
      <c r="AJ91" s="45"/>
    </row>
    <row r="92" spans="1:36" s="19" customFormat="1" ht="15" customHeight="1">
      <c r="A92" s="26" t="s">
        <v>54</v>
      </c>
      <c r="B92" s="52">
        <v>6940.7523502835829</v>
      </c>
      <c r="C92" s="52">
        <v>17018.509669215829</v>
      </c>
      <c r="D92" s="52">
        <v>18313.078567949306</v>
      </c>
      <c r="E92" s="52">
        <v>22533.344555539257</v>
      </c>
      <c r="F92" s="52">
        <v>24054.824493626566</v>
      </c>
      <c r="G92" s="52">
        <v>21159.850350607241</v>
      </c>
      <c r="H92" s="52">
        <f>'[3]Conso THB'!$G$133</f>
        <v>18127.417759131644</v>
      </c>
      <c r="I92" s="52">
        <f>'[4]Conso THB'!$G$133</f>
        <v>18330.559083636683</v>
      </c>
      <c r="J92" s="65">
        <f>'[5]Conso THB'!$K$133</f>
        <v>18022.931018191462</v>
      </c>
      <c r="K92" s="66">
        <f>'[5]Conso THB'!$J$133</f>
        <v>26565.168510326464</v>
      </c>
      <c r="L92" s="52">
        <v>5200.7763668493835</v>
      </c>
      <c r="M92" s="52">
        <v>6008.3646538768726</v>
      </c>
      <c r="N92" s="52">
        <v>5435.4563592438317</v>
      </c>
      <c r="O92" s="52">
        <v>5888.7471755691695</v>
      </c>
      <c r="P92" s="52">
        <v>5960.5893731041924</v>
      </c>
      <c r="Q92" s="52">
        <v>5313.528299084408</v>
      </c>
      <c r="R92" s="52">
        <v>6610.8367373404435</v>
      </c>
      <c r="S92" s="52">
        <v>6169.8702557799734</v>
      </c>
      <c r="T92" s="52">
        <v>4720.0922892636172</v>
      </c>
      <c r="U92" s="52">
        <v>5129.7044308643599</v>
      </c>
      <c r="V92" s="52">
        <v>6138.3487358311286</v>
      </c>
      <c r="W92" s="52">
        <v>5171.7048946481355</v>
      </c>
      <c r="X92" s="52">
        <f>'[13]Conso THB'!$B$133</f>
        <v>4228.7818581685433</v>
      </c>
      <c r="Y92" s="52">
        <f>'[14]Conso THB'!$B$133</f>
        <v>5255.0134370828082</v>
      </c>
      <c r="Z92" s="52">
        <f>'[2]Conso THB'!$B$133</f>
        <v>3893.9779065340645</v>
      </c>
      <c r="AA92" s="52">
        <f>'[3]Conso THB'!$B$133</f>
        <v>4749.6445573462279</v>
      </c>
      <c r="AB92" s="52">
        <f>'[15]Conso THB'!$B$133</f>
        <v>4279.6094656190826</v>
      </c>
      <c r="AC92" s="52">
        <f>'[6]Conso THB'!$B$133</f>
        <v>4353.4363284687888</v>
      </c>
      <c r="AD92" s="52">
        <f>'[7]Conso THB'!$B$133</f>
        <v>4640.240666757365</v>
      </c>
      <c r="AE92" s="52">
        <f t="shared" si="72"/>
        <v>5057.2726227914445</v>
      </c>
      <c r="AF92" s="52">
        <f>'[8]Conso THB'!$B$133</f>
        <v>4438.3562131644767</v>
      </c>
      <c r="AG92" s="52">
        <f>'[9]Conso THB'!$B$133</f>
        <v>5966.6580628172969</v>
      </c>
      <c r="AH92" s="17">
        <f>'[5]Conso THB'!$B$133</f>
        <v>11102.881611553245</v>
      </c>
      <c r="AI92" s="45"/>
      <c r="AJ92" s="45"/>
    </row>
    <row r="93" spans="1:36" s="19" customFormat="1" hidden="1" outlineLevel="1">
      <c r="A93" s="91"/>
      <c r="B93" s="28">
        <f>B87-SUM(B88:B92)</f>
        <v>-0.19542311510303989</v>
      </c>
      <c r="C93" s="28">
        <f>C87-SUM(C88:C92)</f>
        <v>8.6125162662938237E-2</v>
      </c>
      <c r="D93" s="87">
        <f>D87-SUM(D88:D92)</f>
        <v>5.3553431644104421E-4</v>
      </c>
      <c r="E93" s="87">
        <f t="shared" ref="E93:AF93" si="73">E87-SUM(E88:E92)</f>
        <v>7.8045809641480446E-4</v>
      </c>
      <c r="F93" s="87">
        <f t="shared" si="73"/>
        <v>3.0187366064637899E-6</v>
      </c>
      <c r="G93" s="92">
        <f t="shared" si="73"/>
        <v>3.6373993498273194E-4</v>
      </c>
      <c r="H93" s="92">
        <f t="shared" si="73"/>
        <v>4.4765646453015506E-4</v>
      </c>
      <c r="I93" s="92">
        <f t="shared" si="73"/>
        <v>3.1902926275506616E-4</v>
      </c>
      <c r="J93" s="92">
        <f t="shared" si="73"/>
        <v>3.0577374855056405E-4</v>
      </c>
      <c r="K93" s="92">
        <f t="shared" si="73"/>
        <v>5.639830487780273E-4</v>
      </c>
      <c r="L93" s="92">
        <f t="shared" si="73"/>
        <v>3.9880857584648766E-3</v>
      </c>
      <c r="M93" s="92">
        <f t="shared" si="73"/>
        <v>-4.311477612645831E-3</v>
      </c>
      <c r="N93" s="92">
        <f t="shared" si="73"/>
        <v>4.5255033182911575E-4</v>
      </c>
      <c r="O93" s="92">
        <f t="shared" si="73"/>
        <v>6.5129963331855834E-4</v>
      </c>
      <c r="P93" s="92">
        <f t="shared" si="73"/>
        <v>1.0116736593772657E-3</v>
      </c>
      <c r="Q93" s="92">
        <f t="shared" si="73"/>
        <v>-1.5548614683211781E-3</v>
      </c>
      <c r="R93" s="92">
        <f t="shared" si="73"/>
        <v>4.6176460455171764E-4</v>
      </c>
      <c r="S93" s="92">
        <f t="shared" si="73"/>
        <v>-4.6021964226383716E-4</v>
      </c>
      <c r="T93" s="92">
        <f t="shared" si="73"/>
        <v>2.4663752919877879E-3</v>
      </c>
      <c r="U93" s="92">
        <f t="shared" si="73"/>
        <v>-2.2628771112067625E-3</v>
      </c>
      <c r="V93" s="92">
        <f>V87-SUM(V88:V92)</f>
        <v>-2.3680242156842723E-4</v>
      </c>
      <c r="W93" s="92">
        <f t="shared" si="73"/>
        <v>3.9704415394226089E-4</v>
      </c>
      <c r="X93" s="92">
        <f t="shared" si="73"/>
        <v>-1.6289228660752997E-3</v>
      </c>
      <c r="Y93" s="92">
        <f t="shared" si="73"/>
        <v>-3.0376569047803059E-3</v>
      </c>
      <c r="Z93" s="92">
        <f t="shared" si="73"/>
        <v>2.2871769542689435E-3</v>
      </c>
      <c r="AA93" s="92">
        <f t="shared" si="73"/>
        <v>5.083778960397467E-4</v>
      </c>
      <c r="AB93" s="92">
        <f t="shared" si="73"/>
        <v>2.7243170188739896E-4</v>
      </c>
      <c r="AC93" s="92">
        <f t="shared" si="73"/>
        <v>-2.2098007320892066E-4</v>
      </c>
      <c r="AD93" s="92">
        <f t="shared" si="73"/>
        <v>-2.5405580527149141E-4</v>
      </c>
      <c r="AE93" s="92">
        <f t="shared" si="73"/>
        <v>5.2163346845190972E-4</v>
      </c>
      <c r="AF93" s="92">
        <f t="shared" si="73"/>
        <v>4.1971469181589782E-4</v>
      </c>
      <c r="AG93" s="92"/>
      <c r="AH93" s="92"/>
      <c r="AI93" s="45"/>
      <c r="AJ93" s="45"/>
    </row>
    <row r="94" spans="1:36" s="19" customFormat="1" collapsed="1"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G94" s="94"/>
      <c r="AH94" s="94"/>
    </row>
    <row r="95" spans="1:36">
      <c r="B95" s="19"/>
      <c r="C95" s="19"/>
      <c r="D95" s="19"/>
      <c r="E95" s="19"/>
      <c r="F95" s="19"/>
      <c r="G95" s="19"/>
      <c r="H95" s="19"/>
      <c r="I95" s="19"/>
      <c r="J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93"/>
      <c r="W95" s="93"/>
      <c r="X95" s="93"/>
      <c r="Y95" s="96"/>
      <c r="Z95" s="96"/>
      <c r="AA95" s="96"/>
      <c r="AB95" s="96"/>
      <c r="AC95" s="96"/>
      <c r="AD95" s="97"/>
      <c r="AE95" s="97"/>
    </row>
    <row r="96" spans="1:36">
      <c r="B96" s="19"/>
      <c r="C96" s="19"/>
      <c r="D96" s="19"/>
      <c r="E96" s="19"/>
      <c r="F96" s="19"/>
      <c r="G96" s="19"/>
      <c r="H96" s="19"/>
      <c r="I96" s="19"/>
      <c r="J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93"/>
      <c r="W96" s="93"/>
      <c r="X96" s="93"/>
      <c r="Y96" s="96"/>
      <c r="Z96" s="96"/>
      <c r="AA96" s="96"/>
      <c r="AB96" s="96"/>
      <c r="AC96" s="96"/>
      <c r="AD96" s="97"/>
      <c r="AE96" s="97"/>
    </row>
    <row r="97" spans="2:31">
      <c r="B97" s="19"/>
      <c r="C97" s="19"/>
      <c r="D97" s="19"/>
      <c r="E97" s="19"/>
      <c r="F97" s="19"/>
      <c r="G97" s="19"/>
      <c r="H97" s="19"/>
      <c r="I97" s="19"/>
      <c r="J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93"/>
      <c r="W97" s="93"/>
      <c r="X97" s="93"/>
      <c r="Y97" s="96"/>
      <c r="Z97" s="96"/>
      <c r="AA97" s="96"/>
      <c r="AB97" s="96"/>
      <c r="AC97" s="96"/>
      <c r="AD97" s="97"/>
      <c r="AE97" s="97"/>
    </row>
    <row r="98" spans="2:31">
      <c r="B98" s="19"/>
      <c r="C98" s="19"/>
      <c r="D98" s="19"/>
      <c r="E98" s="19"/>
      <c r="F98" s="19"/>
      <c r="G98" s="19"/>
      <c r="H98" s="19"/>
      <c r="I98" s="19"/>
      <c r="J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93"/>
      <c r="W98" s="93"/>
      <c r="X98" s="93"/>
      <c r="Y98" s="96"/>
      <c r="Z98" s="96"/>
      <c r="AA98" s="96"/>
      <c r="AB98" s="96"/>
      <c r="AC98" s="96"/>
      <c r="AD98" s="97"/>
      <c r="AE98" s="97"/>
    </row>
    <row r="99" spans="2:31">
      <c r="B99" s="19"/>
      <c r="C99" s="19"/>
      <c r="D99" s="19"/>
      <c r="E99" s="19"/>
      <c r="F99" s="19"/>
      <c r="G99" s="19"/>
      <c r="H99" s="19"/>
      <c r="I99" s="19"/>
      <c r="J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93"/>
      <c r="W99" s="93"/>
      <c r="X99" s="93"/>
      <c r="Y99" s="96"/>
      <c r="Z99" s="96"/>
      <c r="AA99" s="96"/>
      <c r="AB99" s="96"/>
      <c r="AC99" s="96"/>
      <c r="AD99" s="97"/>
      <c r="AE99" s="97"/>
    </row>
    <row r="100" spans="2:31">
      <c r="B100" s="19"/>
      <c r="C100" s="19"/>
      <c r="D100" s="19"/>
      <c r="E100" s="19"/>
      <c r="F100" s="19"/>
      <c r="G100" s="19"/>
      <c r="H100" s="19"/>
      <c r="I100" s="19"/>
      <c r="J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93"/>
      <c r="W100" s="93"/>
      <c r="X100" s="93"/>
      <c r="Y100" s="96"/>
      <c r="Z100" s="96"/>
      <c r="AA100" s="96"/>
      <c r="AB100" s="96"/>
      <c r="AC100" s="96"/>
      <c r="AD100" s="97"/>
      <c r="AE100" s="97"/>
    </row>
    <row r="101" spans="2:31">
      <c r="B101" s="19"/>
      <c r="C101" s="19"/>
      <c r="D101" s="19"/>
      <c r="E101" s="19"/>
      <c r="F101" s="19"/>
      <c r="G101" s="19"/>
      <c r="H101" s="19"/>
      <c r="I101" s="19"/>
      <c r="J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93"/>
      <c r="W101" s="93"/>
      <c r="X101" s="93"/>
      <c r="Y101" s="96"/>
      <c r="Z101" s="96"/>
      <c r="AA101" s="96"/>
      <c r="AB101" s="96"/>
      <c r="AC101" s="96"/>
      <c r="AD101" s="97"/>
      <c r="AE101" s="97"/>
    </row>
    <row r="102" spans="2:31">
      <c r="B102" s="19"/>
      <c r="C102" s="19"/>
      <c r="D102" s="19"/>
      <c r="E102" s="19"/>
      <c r="F102" s="19"/>
      <c r="G102" s="19"/>
      <c r="H102" s="19"/>
      <c r="I102" s="19"/>
      <c r="J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93"/>
      <c r="W102" s="93"/>
      <c r="X102" s="93"/>
      <c r="Y102" s="96"/>
      <c r="Z102" s="96"/>
      <c r="AA102" s="96"/>
      <c r="AB102" s="96"/>
      <c r="AC102" s="96"/>
      <c r="AD102" s="97"/>
      <c r="AE102" s="97"/>
    </row>
    <row r="103" spans="2:31">
      <c r="B103" s="19"/>
      <c r="C103" s="19"/>
      <c r="D103" s="19"/>
      <c r="E103" s="19"/>
      <c r="F103" s="19"/>
      <c r="G103" s="19"/>
      <c r="H103" s="19"/>
      <c r="I103" s="19"/>
      <c r="J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93"/>
      <c r="W103" s="93"/>
      <c r="X103" s="93"/>
      <c r="Y103" s="96"/>
      <c r="Z103" s="96"/>
      <c r="AA103" s="96"/>
      <c r="AB103" s="96"/>
      <c r="AC103" s="96"/>
      <c r="AD103" s="97"/>
      <c r="AE103" s="97"/>
    </row>
    <row r="104" spans="2:31">
      <c r="B104" s="19"/>
      <c r="C104" s="19"/>
      <c r="D104" s="19"/>
      <c r="E104" s="19"/>
      <c r="F104" s="19"/>
      <c r="G104" s="19"/>
      <c r="H104" s="19"/>
      <c r="I104" s="19"/>
      <c r="J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2:31">
      <c r="B105" s="19"/>
      <c r="C105" s="19"/>
      <c r="D105" s="19"/>
      <c r="E105" s="19"/>
      <c r="F105" s="19"/>
      <c r="G105" s="19"/>
      <c r="H105" s="19"/>
      <c r="I105" s="19"/>
      <c r="J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2:31">
      <c r="B106" s="19"/>
      <c r="C106" s="19"/>
      <c r="D106" s="19"/>
      <c r="E106" s="19"/>
      <c r="F106" s="19"/>
      <c r="G106" s="19"/>
      <c r="H106" s="19"/>
      <c r="I106" s="19"/>
      <c r="J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2:31">
      <c r="B107" s="19"/>
      <c r="C107" s="19"/>
      <c r="D107" s="19"/>
      <c r="E107" s="19"/>
      <c r="F107" s="19"/>
      <c r="G107" s="19"/>
      <c r="H107" s="19"/>
      <c r="I107" s="19"/>
      <c r="J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2:31">
      <c r="B108" s="19"/>
      <c r="C108" s="19"/>
      <c r="D108" s="19"/>
      <c r="E108" s="19"/>
      <c r="F108" s="19"/>
      <c r="G108" s="19"/>
      <c r="H108" s="19"/>
      <c r="I108" s="19"/>
      <c r="J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2:31">
      <c r="B109" s="19"/>
      <c r="C109" s="19"/>
      <c r="D109" s="19"/>
      <c r="E109" s="19"/>
      <c r="F109" s="19"/>
      <c r="G109" s="19"/>
      <c r="H109" s="19"/>
      <c r="I109" s="19"/>
      <c r="J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2:31">
      <c r="B110" s="19"/>
      <c r="C110" s="19"/>
      <c r="D110" s="19"/>
      <c r="E110" s="19"/>
      <c r="F110" s="19"/>
      <c r="G110" s="19"/>
      <c r="H110" s="19"/>
      <c r="I110" s="19"/>
      <c r="J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2:31">
      <c r="B111" s="19"/>
      <c r="C111" s="19"/>
      <c r="D111" s="19"/>
      <c r="E111" s="19"/>
      <c r="F111" s="19"/>
      <c r="G111" s="19"/>
      <c r="H111" s="19"/>
      <c r="I111" s="19"/>
      <c r="J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2:31">
      <c r="B112" s="19"/>
      <c r="C112" s="19"/>
      <c r="D112" s="19"/>
      <c r="E112" s="19"/>
      <c r="F112" s="19"/>
      <c r="G112" s="19"/>
      <c r="H112" s="19"/>
      <c r="I112" s="19"/>
      <c r="J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2:24">
      <c r="B113" s="19"/>
      <c r="C113" s="19"/>
      <c r="D113" s="19"/>
      <c r="E113" s="19"/>
      <c r="F113" s="19"/>
      <c r="G113" s="19"/>
      <c r="H113" s="19"/>
      <c r="I113" s="19"/>
      <c r="J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2:24">
      <c r="B114" s="19"/>
      <c r="C114" s="19"/>
      <c r="D114" s="19"/>
      <c r="E114" s="19"/>
      <c r="F114" s="19"/>
      <c r="G114" s="19"/>
      <c r="H114" s="19"/>
      <c r="I114" s="19"/>
      <c r="J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2:24">
      <c r="B115" s="19"/>
      <c r="C115" s="19"/>
      <c r="D115" s="19"/>
      <c r="E115" s="19"/>
      <c r="F115" s="19"/>
      <c r="G115" s="19"/>
      <c r="H115" s="19"/>
      <c r="I115" s="19"/>
      <c r="J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2:24">
      <c r="B116" s="19"/>
      <c r="C116" s="19"/>
      <c r="D116" s="19"/>
      <c r="E116" s="19"/>
      <c r="F116" s="19"/>
      <c r="G116" s="19"/>
      <c r="H116" s="19"/>
      <c r="I116" s="19"/>
      <c r="J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2:24">
      <c r="B117" s="19"/>
      <c r="C117" s="19"/>
      <c r="D117" s="19"/>
      <c r="E117" s="19"/>
      <c r="F117" s="19"/>
      <c r="G117" s="19"/>
      <c r="H117" s="19"/>
      <c r="I117" s="19"/>
      <c r="J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2:24">
      <c r="B118" s="19"/>
      <c r="C118" s="19"/>
      <c r="D118" s="19"/>
      <c r="E118" s="19"/>
      <c r="F118" s="19"/>
      <c r="G118" s="19"/>
      <c r="H118" s="19"/>
      <c r="I118" s="19"/>
      <c r="J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2:24">
      <c r="B119" s="19"/>
      <c r="C119" s="19"/>
      <c r="D119" s="19"/>
      <c r="E119" s="19"/>
      <c r="F119" s="19"/>
      <c r="G119" s="19"/>
      <c r="H119" s="19"/>
      <c r="I119" s="19"/>
      <c r="J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2:24">
      <c r="B120" s="19"/>
      <c r="C120" s="19"/>
      <c r="D120" s="19"/>
      <c r="E120" s="19"/>
      <c r="F120" s="19"/>
      <c r="G120" s="19"/>
      <c r="H120" s="19"/>
      <c r="I120" s="19"/>
      <c r="J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2:24">
      <c r="B121" s="19"/>
      <c r="C121" s="19"/>
      <c r="D121" s="19"/>
      <c r="E121" s="19"/>
      <c r="F121" s="19"/>
      <c r="G121" s="19"/>
      <c r="H121" s="19"/>
      <c r="I121" s="19"/>
      <c r="J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2:24">
      <c r="B122" s="19"/>
      <c r="C122" s="19"/>
      <c r="D122" s="19"/>
      <c r="E122" s="19"/>
      <c r="F122" s="19"/>
      <c r="G122" s="19"/>
      <c r="H122" s="19"/>
      <c r="I122" s="19"/>
      <c r="J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2:24">
      <c r="B123" s="19"/>
      <c r="C123" s="19"/>
      <c r="D123" s="19"/>
      <c r="E123" s="19"/>
      <c r="F123" s="19"/>
      <c r="G123" s="19"/>
      <c r="H123" s="19"/>
      <c r="I123" s="19"/>
      <c r="J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2:24">
      <c r="B124" s="19"/>
      <c r="C124" s="19"/>
      <c r="D124" s="19"/>
      <c r="E124" s="19"/>
      <c r="F124" s="19"/>
      <c r="G124" s="19"/>
      <c r="H124" s="19"/>
      <c r="I124" s="19"/>
      <c r="J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>
      <c r="B125" s="19"/>
      <c r="C125" s="19"/>
      <c r="D125" s="19"/>
      <c r="E125" s="19"/>
      <c r="F125" s="19"/>
      <c r="G125" s="19"/>
      <c r="H125" s="19"/>
      <c r="I125" s="19"/>
      <c r="J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>
      <c r="B126" s="19"/>
      <c r="C126" s="19"/>
      <c r="D126" s="19"/>
      <c r="E126" s="19"/>
      <c r="F126" s="19"/>
      <c r="G126" s="19"/>
      <c r="H126" s="19"/>
      <c r="I126" s="19"/>
      <c r="J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>
      <c r="B127" s="19"/>
      <c r="C127" s="19"/>
      <c r="D127" s="19"/>
      <c r="E127" s="19"/>
      <c r="F127" s="19"/>
      <c r="G127" s="19"/>
      <c r="H127" s="19"/>
      <c r="I127" s="19"/>
      <c r="J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>
      <c r="B128" s="19"/>
      <c r="C128" s="19"/>
      <c r="D128" s="19"/>
      <c r="E128" s="19"/>
      <c r="F128" s="19"/>
      <c r="G128" s="19"/>
      <c r="H128" s="19"/>
      <c r="I128" s="19"/>
      <c r="J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>
      <c r="B129" s="19"/>
      <c r="C129" s="19"/>
      <c r="D129" s="19"/>
      <c r="E129" s="19"/>
      <c r="F129" s="19"/>
      <c r="G129" s="19"/>
      <c r="H129" s="19"/>
      <c r="I129" s="19"/>
      <c r="J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>
      <c r="B130" s="19"/>
      <c r="C130" s="19"/>
      <c r="D130" s="19"/>
      <c r="E130" s="19"/>
      <c r="F130" s="19"/>
      <c r="G130" s="19"/>
      <c r="H130" s="19"/>
      <c r="I130" s="19"/>
      <c r="J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>
      <c r="B131" s="19"/>
      <c r="C131" s="19"/>
      <c r="D131" s="19"/>
      <c r="E131" s="19"/>
      <c r="F131" s="19"/>
      <c r="G131" s="19"/>
      <c r="H131" s="19"/>
      <c r="I131" s="19"/>
      <c r="J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>
      <c r="B132" s="19"/>
      <c r="C132" s="19"/>
      <c r="D132" s="19"/>
      <c r="E132" s="19"/>
      <c r="F132" s="19"/>
      <c r="G132" s="19"/>
      <c r="H132" s="19"/>
      <c r="I132" s="19"/>
      <c r="J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>
      <c r="B133" s="19"/>
      <c r="C133" s="19"/>
      <c r="D133" s="19"/>
      <c r="E133" s="19"/>
      <c r="F133" s="19"/>
      <c r="G133" s="19"/>
      <c r="H133" s="19"/>
      <c r="I133" s="19"/>
      <c r="J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>
      <c r="B134" s="19"/>
      <c r="C134" s="19"/>
      <c r="D134" s="19"/>
      <c r="E134" s="19"/>
      <c r="F134" s="19"/>
      <c r="G134" s="19"/>
      <c r="H134" s="19"/>
      <c r="I134" s="19"/>
      <c r="J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>
      <c r="B135" s="19"/>
      <c r="C135" s="19"/>
      <c r="D135" s="19"/>
      <c r="E135" s="19"/>
      <c r="F135" s="19"/>
      <c r="G135" s="19"/>
      <c r="H135" s="19"/>
      <c r="I135" s="19"/>
      <c r="J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>
      <c r="B136" s="19"/>
      <c r="C136" s="19"/>
      <c r="D136" s="19"/>
      <c r="E136" s="19"/>
      <c r="F136" s="19"/>
      <c r="G136" s="19"/>
      <c r="H136" s="19"/>
      <c r="I136" s="19"/>
      <c r="J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>
      <c r="B137" s="19"/>
      <c r="C137" s="19"/>
      <c r="D137" s="19"/>
      <c r="E137" s="19"/>
      <c r="F137" s="19"/>
      <c r="G137" s="19"/>
      <c r="H137" s="19"/>
      <c r="I137" s="19"/>
      <c r="J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>
      <c r="B138" s="19"/>
      <c r="C138" s="19"/>
      <c r="D138" s="19"/>
      <c r="E138" s="19"/>
      <c r="F138" s="19"/>
      <c r="G138" s="19"/>
      <c r="H138" s="19"/>
      <c r="I138" s="19"/>
      <c r="J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>
      <c r="B139" s="19"/>
      <c r="C139" s="19"/>
      <c r="D139" s="19"/>
      <c r="E139" s="19"/>
      <c r="F139" s="19"/>
      <c r="G139" s="19"/>
      <c r="H139" s="19"/>
      <c r="I139" s="19"/>
      <c r="J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>
      <c r="B140" s="19"/>
      <c r="C140" s="19"/>
      <c r="D140" s="19"/>
      <c r="E140" s="19"/>
      <c r="F140" s="19"/>
      <c r="G140" s="19"/>
      <c r="H140" s="19"/>
      <c r="I140" s="19"/>
      <c r="J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>
      <c r="B141" s="19"/>
      <c r="C141" s="19"/>
      <c r="D141" s="19"/>
      <c r="E141" s="19"/>
      <c r="F141" s="19"/>
      <c r="G141" s="19"/>
      <c r="H141" s="19"/>
      <c r="I141" s="19"/>
      <c r="J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>
      <c r="B142" s="19"/>
      <c r="C142" s="19"/>
      <c r="D142" s="19"/>
      <c r="E142" s="19"/>
      <c r="F142" s="19"/>
      <c r="G142" s="19"/>
      <c r="H142" s="19"/>
      <c r="I142" s="19"/>
      <c r="J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>
      <c r="B143" s="19"/>
      <c r="C143" s="19"/>
      <c r="D143" s="19"/>
      <c r="E143" s="19"/>
      <c r="F143" s="19"/>
      <c r="G143" s="19"/>
      <c r="H143" s="19"/>
      <c r="I143" s="19"/>
      <c r="J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>
      <c r="B144" s="19"/>
      <c r="C144" s="19"/>
      <c r="D144" s="19"/>
      <c r="E144" s="19"/>
      <c r="F144" s="19"/>
      <c r="G144" s="19"/>
      <c r="H144" s="19"/>
      <c r="I144" s="19"/>
      <c r="J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>
      <c r="B145" s="19"/>
      <c r="C145" s="19"/>
      <c r="D145" s="19"/>
      <c r="E145" s="19"/>
      <c r="F145" s="19"/>
      <c r="G145" s="19"/>
      <c r="H145" s="19"/>
      <c r="I145" s="19"/>
      <c r="J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>
      <c r="B146" s="19"/>
      <c r="C146" s="19"/>
      <c r="D146" s="19"/>
      <c r="E146" s="19"/>
      <c r="F146" s="19"/>
      <c r="G146" s="19"/>
      <c r="H146" s="19"/>
      <c r="I146" s="19"/>
      <c r="J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>
      <c r="B147" s="19"/>
      <c r="C147" s="19"/>
      <c r="D147" s="19"/>
      <c r="E147" s="19"/>
      <c r="F147" s="19"/>
      <c r="G147" s="19"/>
      <c r="H147" s="19"/>
      <c r="I147" s="19"/>
      <c r="J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>
      <c r="B148" s="19"/>
      <c r="C148" s="19"/>
      <c r="D148" s="19"/>
      <c r="E148" s="19"/>
      <c r="F148" s="19"/>
      <c r="G148" s="19"/>
      <c r="H148" s="19"/>
      <c r="I148" s="19"/>
      <c r="J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>
      <c r="B149" s="19"/>
      <c r="C149" s="19"/>
      <c r="D149" s="19"/>
      <c r="E149" s="19"/>
      <c r="F149" s="19"/>
      <c r="G149" s="19"/>
      <c r="H149" s="19"/>
      <c r="I149" s="19"/>
      <c r="J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>
      <c r="B150" s="19"/>
      <c r="C150" s="19"/>
      <c r="D150" s="19"/>
      <c r="E150" s="19"/>
      <c r="F150" s="19"/>
      <c r="G150" s="19"/>
      <c r="H150" s="19"/>
      <c r="I150" s="19"/>
      <c r="J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>
      <c r="B151" s="19"/>
      <c r="C151" s="19"/>
      <c r="D151" s="19"/>
      <c r="E151" s="19"/>
      <c r="F151" s="19"/>
      <c r="G151" s="19"/>
      <c r="H151" s="19"/>
      <c r="I151" s="19"/>
      <c r="J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>
      <c r="B152" s="19"/>
      <c r="C152" s="19"/>
      <c r="D152" s="19"/>
      <c r="E152" s="19"/>
      <c r="F152" s="19"/>
      <c r="G152" s="19"/>
      <c r="H152" s="19"/>
      <c r="I152" s="19"/>
      <c r="J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>
      <c r="B153" s="19"/>
      <c r="C153" s="19"/>
      <c r="D153" s="19"/>
      <c r="E153" s="19"/>
      <c r="F153" s="19"/>
      <c r="G153" s="19"/>
      <c r="H153" s="19"/>
      <c r="I153" s="19"/>
      <c r="J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>
      <c r="B154" s="19"/>
      <c r="C154" s="19"/>
      <c r="D154" s="19"/>
      <c r="E154" s="19"/>
      <c r="F154" s="19"/>
      <c r="G154" s="19"/>
      <c r="H154" s="19"/>
      <c r="I154" s="19"/>
      <c r="J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>
      <c r="B155" s="19"/>
      <c r="C155" s="19"/>
      <c r="D155" s="19"/>
      <c r="E155" s="19"/>
      <c r="F155" s="19"/>
      <c r="G155" s="19"/>
      <c r="H155" s="19"/>
      <c r="I155" s="19"/>
      <c r="J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>
      <c r="B156" s="19"/>
      <c r="C156" s="19"/>
      <c r="D156" s="19"/>
      <c r="E156" s="19"/>
      <c r="F156" s="19"/>
      <c r="G156" s="19"/>
      <c r="H156" s="19"/>
      <c r="I156" s="19"/>
      <c r="J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>
      <c r="B157" s="19"/>
      <c r="C157" s="19"/>
      <c r="D157" s="19"/>
      <c r="E157" s="19"/>
      <c r="F157" s="19"/>
      <c r="G157" s="19"/>
      <c r="H157" s="19"/>
      <c r="I157" s="19"/>
      <c r="J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>
      <c r="B158" s="19"/>
      <c r="C158" s="19"/>
      <c r="D158" s="19"/>
      <c r="E158" s="19"/>
      <c r="F158" s="19"/>
      <c r="G158" s="19"/>
      <c r="H158" s="19"/>
      <c r="I158" s="19"/>
      <c r="J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>
      <c r="B159" s="19"/>
      <c r="C159" s="19"/>
      <c r="D159" s="19"/>
      <c r="E159" s="19"/>
      <c r="F159" s="19"/>
      <c r="G159" s="19"/>
      <c r="H159" s="19"/>
      <c r="I159" s="19"/>
      <c r="J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>
      <c r="B160" s="19"/>
      <c r="C160" s="19"/>
      <c r="D160" s="19"/>
      <c r="E160" s="19"/>
      <c r="F160" s="19"/>
      <c r="G160" s="19"/>
      <c r="H160" s="19"/>
      <c r="I160" s="19"/>
      <c r="J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>
      <c r="B161" s="19"/>
      <c r="C161" s="19"/>
      <c r="D161" s="19"/>
      <c r="E161" s="19"/>
      <c r="F161" s="19"/>
      <c r="G161" s="19"/>
      <c r="H161" s="19"/>
      <c r="I161" s="19"/>
      <c r="J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>
      <c r="B162" s="19"/>
      <c r="C162" s="19"/>
      <c r="D162" s="19"/>
      <c r="E162" s="19"/>
      <c r="F162" s="19"/>
      <c r="G162" s="19"/>
      <c r="H162" s="19"/>
      <c r="I162" s="19"/>
      <c r="J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>
      <c r="B163" s="19"/>
      <c r="C163" s="19"/>
      <c r="D163" s="19"/>
      <c r="E163" s="19"/>
      <c r="F163" s="19"/>
      <c r="G163" s="19"/>
      <c r="H163" s="19"/>
      <c r="I163" s="19"/>
      <c r="J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>
      <c r="B164" s="19"/>
      <c r="C164" s="19"/>
      <c r="D164" s="19"/>
      <c r="E164" s="19"/>
      <c r="F164" s="19"/>
      <c r="G164" s="19"/>
      <c r="H164" s="19"/>
      <c r="I164" s="19"/>
      <c r="J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>
      <c r="B165" s="19"/>
      <c r="C165" s="19"/>
      <c r="D165" s="19"/>
      <c r="E165" s="19"/>
      <c r="F165" s="19"/>
      <c r="G165" s="19"/>
      <c r="H165" s="19"/>
      <c r="I165" s="19"/>
      <c r="J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>
      <c r="B166" s="19"/>
      <c r="C166" s="19"/>
      <c r="D166" s="19"/>
      <c r="E166" s="19"/>
      <c r="F166" s="19"/>
      <c r="G166" s="19"/>
      <c r="H166" s="19"/>
      <c r="I166" s="19"/>
      <c r="J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>
      <c r="B167" s="19"/>
      <c r="C167" s="19"/>
      <c r="D167" s="19"/>
      <c r="E167" s="19"/>
      <c r="F167" s="19"/>
      <c r="G167" s="19"/>
      <c r="H167" s="19"/>
      <c r="I167" s="19"/>
      <c r="J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>
      <c r="B168" s="19"/>
      <c r="C168" s="19"/>
      <c r="D168" s="19"/>
      <c r="E168" s="19"/>
      <c r="F168" s="19"/>
      <c r="G168" s="19"/>
      <c r="H168" s="19"/>
      <c r="I168" s="19"/>
      <c r="J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>
      <c r="B169" s="19"/>
      <c r="C169" s="19"/>
      <c r="D169" s="19"/>
      <c r="E169" s="19"/>
      <c r="F169" s="19"/>
      <c r="G169" s="19"/>
      <c r="H169" s="19"/>
      <c r="I169" s="19"/>
      <c r="J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>
      <c r="B170" s="19"/>
      <c r="C170" s="19"/>
      <c r="D170" s="19"/>
      <c r="E170" s="19"/>
      <c r="F170" s="19"/>
      <c r="G170" s="19"/>
      <c r="H170" s="19"/>
      <c r="I170" s="19"/>
      <c r="J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>
      <c r="B171" s="19"/>
      <c r="C171" s="19"/>
      <c r="D171" s="19"/>
      <c r="E171" s="19"/>
      <c r="F171" s="19"/>
      <c r="G171" s="19"/>
      <c r="H171" s="19"/>
      <c r="I171" s="19"/>
      <c r="J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>
      <c r="B172" s="19"/>
      <c r="C172" s="19"/>
      <c r="D172" s="19"/>
      <c r="E172" s="19"/>
      <c r="F172" s="19"/>
      <c r="G172" s="19"/>
      <c r="H172" s="19"/>
      <c r="I172" s="19"/>
      <c r="J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>
      <c r="B173" s="19"/>
      <c r="C173" s="19"/>
      <c r="D173" s="19"/>
      <c r="E173" s="19"/>
      <c r="F173" s="19"/>
      <c r="G173" s="19"/>
      <c r="H173" s="19"/>
      <c r="I173" s="19"/>
      <c r="J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2:24">
      <c r="B174" s="19"/>
      <c r="C174" s="19"/>
      <c r="D174" s="19"/>
      <c r="E174" s="19"/>
      <c r="F174" s="19"/>
      <c r="G174" s="19"/>
      <c r="H174" s="19"/>
      <c r="I174" s="19"/>
      <c r="J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2:24">
      <c r="B175" s="19"/>
      <c r="C175" s="19"/>
      <c r="D175" s="19"/>
      <c r="E175" s="19"/>
      <c r="F175" s="19"/>
      <c r="G175" s="19"/>
      <c r="H175" s="19"/>
      <c r="I175" s="19"/>
      <c r="J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2:24">
      <c r="B176" s="19"/>
      <c r="C176" s="19"/>
      <c r="D176" s="19"/>
      <c r="E176" s="19"/>
      <c r="F176" s="19"/>
      <c r="G176" s="19"/>
      <c r="H176" s="19"/>
      <c r="I176" s="19"/>
      <c r="J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2:24">
      <c r="B177" s="19"/>
      <c r="C177" s="19"/>
      <c r="D177" s="19"/>
      <c r="E177" s="19"/>
      <c r="F177" s="19"/>
      <c r="G177" s="19"/>
      <c r="H177" s="19"/>
      <c r="I177" s="19"/>
      <c r="J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2:24">
      <c r="B178" s="19"/>
      <c r="C178" s="19"/>
      <c r="D178" s="19"/>
      <c r="E178" s="19"/>
      <c r="F178" s="19"/>
      <c r="G178" s="19"/>
      <c r="H178" s="19"/>
      <c r="I178" s="19"/>
      <c r="J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2:24">
      <c r="B179" s="19"/>
      <c r="C179" s="19"/>
      <c r="D179" s="19"/>
      <c r="E179" s="19"/>
      <c r="F179" s="19"/>
      <c r="G179" s="19"/>
      <c r="H179" s="19"/>
      <c r="I179" s="19"/>
      <c r="J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2:24">
      <c r="B180" s="19"/>
      <c r="C180" s="19"/>
      <c r="D180" s="19"/>
      <c r="E180" s="19"/>
      <c r="F180" s="19"/>
      <c r="G180" s="19"/>
      <c r="H180" s="19"/>
      <c r="I180" s="19"/>
      <c r="J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2:24">
      <c r="B181" s="19"/>
      <c r="C181" s="19"/>
      <c r="D181" s="19"/>
      <c r="E181" s="19"/>
      <c r="F181" s="19"/>
      <c r="G181" s="19"/>
      <c r="H181" s="19"/>
      <c r="I181" s="19"/>
      <c r="J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2:24">
      <c r="B182" s="19"/>
      <c r="C182" s="19"/>
      <c r="D182" s="19"/>
      <c r="E182" s="19"/>
      <c r="F182" s="19"/>
      <c r="G182" s="19"/>
      <c r="H182" s="19"/>
      <c r="I182" s="19"/>
      <c r="J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2:24">
      <c r="B183" s="19"/>
      <c r="C183" s="19"/>
      <c r="D183" s="19"/>
      <c r="E183" s="19"/>
      <c r="F183" s="19"/>
      <c r="G183" s="19"/>
      <c r="H183" s="19"/>
      <c r="I183" s="19"/>
      <c r="J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2:24">
      <c r="B184" s="19"/>
      <c r="C184" s="19"/>
      <c r="D184" s="19"/>
      <c r="E184" s="19"/>
      <c r="F184" s="19"/>
      <c r="G184" s="19"/>
      <c r="H184" s="19"/>
      <c r="I184" s="19"/>
      <c r="J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2:24">
      <c r="B185" s="19"/>
      <c r="C185" s="19"/>
      <c r="D185" s="19"/>
      <c r="E185" s="19"/>
      <c r="F185" s="19"/>
      <c r="G185" s="19"/>
      <c r="H185" s="19"/>
      <c r="I185" s="19"/>
      <c r="J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2:24">
      <c r="B186" s="19"/>
      <c r="C186" s="19"/>
      <c r="D186" s="19"/>
      <c r="E186" s="19"/>
      <c r="F186" s="19"/>
      <c r="G186" s="19"/>
      <c r="H186" s="19"/>
      <c r="I186" s="19"/>
      <c r="J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2:24">
      <c r="B187" s="19"/>
      <c r="C187" s="19"/>
      <c r="D187" s="19"/>
      <c r="E187" s="19"/>
      <c r="F187" s="19"/>
      <c r="G187" s="19"/>
      <c r="H187" s="19"/>
      <c r="I187" s="19"/>
      <c r="J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2:24">
      <c r="B188" s="19"/>
      <c r="C188" s="19"/>
      <c r="D188" s="19"/>
      <c r="E188" s="19"/>
      <c r="F188" s="19"/>
      <c r="G188" s="19"/>
      <c r="H188" s="19"/>
      <c r="I188" s="19"/>
      <c r="J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2:24">
      <c r="B189" s="19"/>
      <c r="C189" s="19"/>
      <c r="D189" s="19"/>
      <c r="E189" s="19"/>
      <c r="F189" s="19"/>
      <c r="G189" s="19"/>
      <c r="H189" s="19"/>
      <c r="I189" s="19"/>
      <c r="J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2:24">
      <c r="B190" s="19"/>
      <c r="C190" s="19"/>
      <c r="D190" s="19"/>
      <c r="E190" s="19"/>
      <c r="F190" s="19"/>
      <c r="G190" s="19"/>
      <c r="H190" s="19"/>
      <c r="I190" s="19"/>
      <c r="J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2:24">
      <c r="B191" s="19"/>
      <c r="C191" s="19"/>
      <c r="D191" s="19"/>
      <c r="E191" s="19"/>
      <c r="F191" s="19"/>
      <c r="G191" s="19"/>
      <c r="H191" s="19"/>
      <c r="I191" s="19"/>
      <c r="J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2:24">
      <c r="B192" s="19"/>
      <c r="C192" s="19"/>
      <c r="D192" s="19"/>
      <c r="E192" s="19"/>
      <c r="F192" s="19"/>
      <c r="G192" s="19"/>
      <c r="H192" s="19"/>
      <c r="I192" s="19"/>
      <c r="J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2:24">
      <c r="B193" s="19"/>
      <c r="C193" s="19"/>
      <c r="D193" s="19"/>
      <c r="E193" s="19"/>
      <c r="F193" s="19"/>
      <c r="G193" s="19"/>
      <c r="H193" s="19"/>
      <c r="I193" s="19"/>
      <c r="J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</sheetData>
  <pageMargins left="0" right="0" top="0" bottom="0" header="0" footer="0"/>
  <pageSetup paperSize="9" scale="3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 Analysis in THB</vt:lpstr>
      <vt:lpstr>'Segment Analysis in THB'!Print_Area</vt:lpstr>
      <vt:lpstr>'Segment Analysis in THB'!Print_Titles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Jittreeya Pornkuntham</dc:creator>
  <cp:lastModifiedBy>Jittreeya Pornkuntham</cp:lastModifiedBy>
  <cp:lastPrinted>2018-11-19T08:02:32Z</cp:lastPrinted>
  <dcterms:created xsi:type="dcterms:W3CDTF">2018-11-16T04:30:37Z</dcterms:created>
  <dcterms:modified xsi:type="dcterms:W3CDTF">2018-11-19T08:03:18Z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