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245"/>
  </bookViews>
  <sheets>
    <sheet name="IVL Debts &amp; Glossary of term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'IVL Debts &amp; Glossary of terms'!$A$1:$K$60</definedName>
  </definedNames>
  <calcPr calcId="145621"/>
</workbook>
</file>

<file path=xl/calcChain.xml><?xml version="1.0" encoding="utf-8"?>
<calcChain xmlns="http://schemas.openxmlformats.org/spreadsheetml/2006/main">
  <c r="C34" i="1" l="1"/>
  <c r="C33" i="1"/>
  <c r="C32" i="1"/>
  <c r="C31" i="1"/>
  <c r="C29" i="1"/>
  <c r="C28" i="1"/>
  <c r="D28" i="1" s="1"/>
  <c r="C27" i="1"/>
  <c r="D27" i="1" s="1"/>
  <c r="C24" i="1"/>
  <c r="D24" i="1" s="1"/>
  <c r="J22" i="1"/>
  <c r="I22" i="1"/>
  <c r="H22" i="1"/>
  <c r="G22" i="1"/>
  <c r="F22" i="1"/>
  <c r="E22" i="1"/>
  <c r="C22" i="1"/>
  <c r="E21" i="1"/>
  <c r="C19" i="1"/>
  <c r="C13" i="1" s="1"/>
  <c r="G13" i="1"/>
  <c r="E13" i="1"/>
  <c r="C12" i="1"/>
  <c r="H11" i="1"/>
  <c r="H13" i="1" s="1"/>
  <c r="G11" i="1"/>
  <c r="G30" i="1" s="1"/>
  <c r="G32" i="1" s="1"/>
  <c r="F11" i="1"/>
  <c r="F30" i="1" s="1"/>
  <c r="F32" i="1" s="1"/>
  <c r="E11" i="1"/>
  <c r="E30" i="1" s="1"/>
  <c r="C11" i="1"/>
  <c r="C17" i="1" s="1"/>
  <c r="C10" i="1"/>
  <c r="D9" i="1"/>
  <c r="C9" i="1"/>
  <c r="C7" i="1"/>
  <c r="C26" i="1" s="1"/>
  <c r="K5" i="1"/>
  <c r="J5" i="1"/>
  <c r="J24" i="1" s="1"/>
  <c r="I5" i="1"/>
  <c r="I24" i="1" s="1"/>
  <c r="H5" i="1"/>
  <c r="H24" i="1" s="1"/>
  <c r="G5" i="1"/>
  <c r="G24" i="1" s="1"/>
  <c r="F5" i="1"/>
  <c r="F24" i="1" s="1"/>
  <c r="E5" i="1"/>
  <c r="E24" i="1" s="1"/>
  <c r="K24" i="1" s="1"/>
  <c r="D5" i="1"/>
  <c r="C5" i="1"/>
  <c r="K4" i="1"/>
  <c r="J4" i="1"/>
  <c r="J23" i="1" s="1"/>
  <c r="J25" i="1" s="1"/>
  <c r="I4" i="1"/>
  <c r="I6" i="1" s="1"/>
  <c r="H4" i="1"/>
  <c r="H6" i="1" s="1"/>
  <c r="G4" i="1"/>
  <c r="G6" i="1" s="1"/>
  <c r="F4" i="1"/>
  <c r="F23" i="1" s="1"/>
  <c r="F25" i="1" s="1"/>
  <c r="E4" i="1"/>
  <c r="E23" i="1" s="1"/>
  <c r="E32" i="1" l="1"/>
  <c r="E25" i="1"/>
  <c r="E6" i="1"/>
  <c r="F6" i="1"/>
  <c r="J6" i="1"/>
  <c r="I11" i="1"/>
  <c r="F13" i="1"/>
  <c r="I13" i="1" s="1"/>
  <c r="C14" i="1"/>
  <c r="C23" i="1"/>
  <c r="G23" i="1"/>
  <c r="G25" i="1" s="1"/>
  <c r="C30" i="1"/>
  <c r="C36" i="1" s="1"/>
  <c r="H30" i="1"/>
  <c r="H32" i="1" s="1"/>
  <c r="C15" i="1"/>
  <c r="H23" i="1"/>
  <c r="H25" i="1" s="1"/>
  <c r="C8" i="1"/>
  <c r="I23" i="1"/>
  <c r="I25" i="1" s="1"/>
  <c r="D8" i="1" l="1"/>
  <c r="C4" i="1"/>
  <c r="K6" i="1"/>
  <c r="I32" i="1"/>
  <c r="K25" i="1"/>
  <c r="E26" i="1"/>
  <c r="G26" i="1"/>
  <c r="I30" i="1"/>
  <c r="I26" i="1"/>
  <c r="C25" i="1"/>
  <c r="D23" i="1"/>
  <c r="K23" i="1"/>
  <c r="K26" i="1" l="1"/>
  <c r="C6" i="1"/>
  <c r="D4" i="1"/>
  <c r="K7" i="1"/>
  <c r="D25" i="1"/>
  <c r="F26" i="1"/>
  <c r="J26" i="1"/>
  <c r="H26" i="1"/>
  <c r="D6" i="1" l="1"/>
  <c r="H7" i="1"/>
  <c r="G7" i="1"/>
  <c r="I7" i="1"/>
  <c r="F7" i="1"/>
  <c r="E7" i="1"/>
  <c r="J7" i="1"/>
</calcChain>
</file>

<file path=xl/sharedStrings.xml><?xml version="1.0" encoding="utf-8"?>
<sst xmlns="http://schemas.openxmlformats.org/spreadsheetml/2006/main" count="109" uniqueCount="57">
  <si>
    <t>IVL Debt Details</t>
  </si>
  <si>
    <t>Repayments of Total Long Term Loans</t>
  </si>
  <si>
    <t>Amt in Thai Baht (THB)</t>
  </si>
  <si>
    <t>4Q18</t>
  </si>
  <si>
    <t>2024+ Onwards</t>
  </si>
  <si>
    <t>Total</t>
  </si>
  <si>
    <t>Long Term Loans (Projects)</t>
  </si>
  <si>
    <t>M THB</t>
  </si>
  <si>
    <t>Debentures</t>
  </si>
  <si>
    <t>Total Long Term Loans</t>
  </si>
  <si>
    <t xml:space="preserve">Fixed Portion </t>
  </si>
  <si>
    <t>%</t>
  </si>
  <si>
    <t>Short Term Loans</t>
  </si>
  <si>
    <t>Total Debt</t>
  </si>
  <si>
    <t xml:space="preserve">Cash &amp; Cash under management </t>
  </si>
  <si>
    <t>Currencywise  Break up of Total Debt</t>
  </si>
  <si>
    <t>Net Debt</t>
  </si>
  <si>
    <t>Capex on Projects which are not operational yet</t>
  </si>
  <si>
    <t>US$</t>
  </si>
  <si>
    <t>EUR</t>
  </si>
  <si>
    <t>THB</t>
  </si>
  <si>
    <t>Others</t>
  </si>
  <si>
    <t>PET</t>
  </si>
  <si>
    <t>Fibers</t>
  </si>
  <si>
    <t>Feedstock</t>
  </si>
  <si>
    <t>Net Operating Debt</t>
  </si>
  <si>
    <t xml:space="preserve">Closing Exchange Rate </t>
  </si>
  <si>
    <t>THB/$</t>
  </si>
  <si>
    <t>Financials in USD (US$)</t>
  </si>
  <si>
    <t>M$</t>
  </si>
  <si>
    <t>Glossary of commonly used terms</t>
  </si>
  <si>
    <t>Core</t>
  </si>
  <si>
    <t>=</t>
  </si>
  <si>
    <t>Core financials are calculated as reported financials less Inventory gain/ (loss)-tax adjusted as applicable and less extraordinary items, if any to reflect operations before any extraordinary items</t>
  </si>
  <si>
    <t>HVA</t>
  </si>
  <si>
    <t>High Value Added, which is defined as below:</t>
  </si>
  <si>
    <t xml:space="preserve">   a) all Fibers &amp; Yarns in Western Countries</t>
  </si>
  <si>
    <t xml:space="preserve">   b) PEO (purified ethylene oxide) at our EOEG site in NA</t>
  </si>
  <si>
    <t xml:space="preserve">   c) all downstream packaging businesses (Preforms, Bottles, Closures etc.)</t>
  </si>
  <si>
    <t xml:space="preserve">   d) all specialty PET resins including recycled products globally</t>
  </si>
  <si>
    <t xml:space="preserve">   e) all specialty Fibers &amp; Yarns in Asia including recycled products</t>
  </si>
  <si>
    <t xml:space="preserve">   f) IPA (purified isophthalic acid) with Cepsa, Spain acquisition</t>
  </si>
  <si>
    <t xml:space="preserve">   g) NDC (naphthalene dicarboxylate) with BP Alabama, USA acquisition</t>
  </si>
  <si>
    <t>Necessities</t>
  </si>
  <si>
    <t>Items not classified as HVA but which are essential part of our daily lives</t>
  </si>
  <si>
    <t>West</t>
  </si>
  <si>
    <t>North America &amp; EMEA</t>
  </si>
  <si>
    <t>EMEA</t>
  </si>
  <si>
    <t>Europe, Middle East &amp; Africa</t>
  </si>
  <si>
    <t xml:space="preserve">West Necessities   </t>
  </si>
  <si>
    <t>Necessities in the West (also termed “special position” )</t>
  </si>
  <si>
    <t xml:space="preserve">East Necessities   </t>
  </si>
  <si>
    <t>Necessities in Asia (also termed “cyclicals”)</t>
  </si>
  <si>
    <t>Feedstocks</t>
  </si>
  <si>
    <t>PTA, MEG and IPA as they are raw materials for PET resin and/or polyester fibers</t>
  </si>
  <si>
    <t>West Feedstocks</t>
  </si>
  <si>
    <t>Feedstocks in West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</si>
</sst>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 tint="0.34998626667073579"/>
      <name val="Times New Roman"/>
      <family val="1"/>
    </font>
    <font>
      <sz val="10"/>
      <name val="Arial"/>
      <family val="2"/>
    </font>
    <font>
      <sz val="10"/>
      <name val="Arial"/>
      <family val="2"/>
      <charset val="222"/>
    </font>
    <font>
      <b/>
      <sz val="8"/>
      <color indexed="8"/>
      <name val="Arial"/>
      <family val="2"/>
      <charset val="222"/>
    </font>
    <font>
      <b/>
      <sz val="8"/>
      <color indexed="8"/>
      <name val="Arial"/>
      <family val="2"/>
    </font>
    <font>
      <sz val="8"/>
      <color indexed="8"/>
      <name val="Arial"/>
      <family val="2"/>
      <charset val="222"/>
    </font>
    <font>
      <sz val="8"/>
      <color indexed="12"/>
      <name val="Arial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0" fontId="11" fillId="0" borderId="0" applyNumberFormat="0" applyFill="0" applyBorder="0" applyProtection="0">
      <alignment horizontal="center"/>
    </xf>
    <xf numFmtId="4" fontId="13" fillId="0" borderId="0" applyFill="0" applyBorder="0" applyAlignment="0" applyProtection="0"/>
    <xf numFmtId="4" fontId="14" fillId="0" borderId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0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38" fontId="5" fillId="2" borderId="0" xfId="0" applyNumberFormat="1" applyFont="1" applyFill="1"/>
    <xf numFmtId="38" fontId="5" fillId="2" borderId="0" xfId="0" applyNumberFormat="1" applyFont="1" applyFill="1" applyAlignment="1">
      <alignment horizontal="center"/>
    </xf>
    <xf numFmtId="38" fontId="5" fillId="4" borderId="2" xfId="0" applyNumberFormat="1" applyFont="1" applyFill="1" applyBorder="1"/>
    <xf numFmtId="9" fontId="5" fillId="4" borderId="2" xfId="2" applyFont="1" applyFill="1" applyBorder="1" applyAlignment="1">
      <alignment horizontal="right"/>
    </xf>
    <xf numFmtId="38" fontId="5" fillId="2" borderId="2" xfId="0" applyNumberFormat="1" applyFont="1" applyFill="1" applyBorder="1" applyAlignment="1">
      <alignment horizontal="right"/>
    </xf>
    <xf numFmtId="38" fontId="5" fillId="4" borderId="2" xfId="0" applyNumberFormat="1" applyFont="1" applyFill="1" applyBorder="1" applyAlignment="1">
      <alignment horizontal="right"/>
    </xf>
    <xf numFmtId="9" fontId="5" fillId="4" borderId="0" xfId="2" applyFont="1" applyFill="1" applyBorder="1"/>
    <xf numFmtId="9" fontId="3" fillId="0" borderId="0" xfId="2" applyFont="1" applyFill="1" applyBorder="1"/>
    <xf numFmtId="38" fontId="5" fillId="5" borderId="2" xfId="0" applyNumberFormat="1" applyFont="1" applyFill="1" applyBorder="1"/>
    <xf numFmtId="9" fontId="5" fillId="5" borderId="2" xfId="2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0" xfId="1" applyNumberFormat="1" applyFont="1" applyFill="1" applyBorder="1" applyAlignment="1">
      <alignment horizontal="right"/>
    </xf>
    <xf numFmtId="38" fontId="5" fillId="2" borderId="2" xfId="0" applyNumberFormat="1" applyFont="1" applyFill="1" applyBorder="1"/>
    <xf numFmtId="38" fontId="5" fillId="0" borderId="4" xfId="0" applyNumberFormat="1" applyFont="1" applyFill="1" applyBorder="1" applyAlignment="1">
      <alignment horizontal="right"/>
    </xf>
    <xf numFmtId="38" fontId="5" fillId="5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9" fontId="3" fillId="0" borderId="6" xfId="2" applyFont="1" applyFill="1" applyBorder="1" applyAlignment="1">
      <alignment horizontal="right"/>
    </xf>
    <xf numFmtId="43" fontId="3" fillId="0" borderId="0" xfId="0" applyNumberFormat="1" applyFont="1" applyFill="1" applyBorder="1"/>
    <xf numFmtId="38" fontId="5" fillId="2" borderId="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6" borderId="0" xfId="0" applyFont="1" applyFill="1" applyAlignment="1">
      <alignment horizontal="right"/>
    </xf>
    <xf numFmtId="0" fontId="4" fillId="6" borderId="0" xfId="0" applyFont="1" applyFill="1" applyBorder="1"/>
    <xf numFmtId="0" fontId="3" fillId="6" borderId="0" xfId="0" applyFont="1" applyFill="1" applyBorder="1"/>
    <xf numFmtId="0" fontId="2" fillId="2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vertical="top"/>
    </xf>
    <xf numFmtId="0" fontId="4" fillId="6" borderId="0" xfId="0" applyFont="1" applyFill="1" applyBorder="1" applyAlignment="1">
      <alignment horizontal="left" wrapText="1"/>
    </xf>
    <xf numFmtId="0" fontId="8" fillId="6" borderId="0" xfId="0" applyFont="1" applyFill="1" applyAlignment="1"/>
  </cellXfs>
  <cellStyles count="15">
    <cellStyle name="Comma" xfId="1" builtinId="3"/>
    <cellStyle name="Comma 2" xfId="3"/>
    <cellStyle name="Comma 2 12" xfId="4"/>
    <cellStyle name="Comma 3" xfId="5"/>
    <cellStyle name="Normal" xfId="0" builtinId="0"/>
    <cellStyle name="Normal 10_Alpha_Financial Reporting Package IRP - Jun'10_v3" xfId="6"/>
    <cellStyle name="Normal 3" xfId="7"/>
    <cellStyle name="Percent" xfId="2" builtinId="5"/>
    <cellStyle name="Percent 11" xfId="8"/>
    <cellStyle name="Percent 2" xfId="9"/>
    <cellStyle name="Style 22" xfId="10"/>
    <cellStyle name="Style 24" xfId="11"/>
    <cellStyle name="Style 24 2" xfId="12"/>
    <cellStyle name="Style 26 2" xfId="13"/>
    <cellStyle name="Style 27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19050</xdr:rowOff>
    </xdr:from>
    <xdr:to>
      <xdr:col>10</xdr:col>
      <xdr:colOff>334616</xdr:colOff>
      <xdr:row>0</xdr:row>
      <xdr:rowOff>232762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15250" y="19050"/>
          <a:ext cx="848966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8/Loan/IVL%20Consol%20loan%20DEC%202018%20Latest%20up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VL%20Historical%20Information_Yr'10%20to%204Q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8/IVL_Projections%204Q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8/IVL%20Co,Segm,Region%20Performance%204Q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ebenture"/>
      <sheetName val="LTL"/>
      <sheetName val="Reconciliation"/>
      <sheetName val="exposure info."/>
      <sheetName val="Debt profile (4Q18)"/>
      <sheetName val="MD&amp;A"/>
      <sheetName val="Summary Sheet - Bank Debt"/>
      <sheetName val="Finance Cost"/>
      <sheetName val="Summary debt exposure"/>
      <sheetName val="Summary Fix float"/>
      <sheetName val="Bank Relationship"/>
      <sheetName val="monthly Compare"/>
      <sheetName val="Sheet1"/>
      <sheetName val="Sheet2"/>
      <sheetName val="STL not included in the FS file"/>
      <sheetName val="wt. avg. deben"/>
      <sheetName val="Loan Summary-Master"/>
      <sheetName val="New Disscusstion"/>
      <sheetName val="Fx &amp; Int Rates"/>
      <sheetName val="Input"/>
      <sheetName val="Summary Entites"/>
      <sheetName val="HFM"/>
      <sheetName val="Q report Xcheck"/>
      <sheetName val="IRS"/>
      <sheetName val="Data record"/>
      <sheetName val="ZZ_Seg_SFP"/>
      <sheetName val="WC"/>
      <sheetName val="CCC"/>
      <sheetName val="Ex rate"/>
      <sheetName val="EU LTL"/>
      <sheetName val="Plan"/>
    </sheetNames>
    <sheetDataSet>
      <sheetData sheetId="0"/>
      <sheetData sheetId="1"/>
      <sheetData sheetId="2"/>
      <sheetData sheetId="3"/>
      <sheetData sheetId="4"/>
      <sheetData sheetId="5">
        <row r="3">
          <cell r="I3">
            <v>32015.080651487402</v>
          </cell>
          <cell r="N3">
            <v>8736.7221536066954</v>
          </cell>
          <cell r="O3">
            <v>3013.1467470609628</v>
          </cell>
        </row>
        <row r="4">
          <cell r="I4">
            <v>55302.435954778237</v>
          </cell>
          <cell r="N4">
            <v>10198.355839964837</v>
          </cell>
          <cell r="O4">
            <v>3396.8577304499995</v>
          </cell>
        </row>
        <row r="5">
          <cell r="I5">
            <v>39912.840239001904</v>
          </cell>
          <cell r="N5">
            <v>7041.0136408911367</v>
          </cell>
          <cell r="O5">
            <v>6491.9191110500005</v>
          </cell>
        </row>
        <row r="6">
          <cell r="I6">
            <v>180.38026348065924</v>
          </cell>
          <cell r="N6">
            <v>8155.1273220699813</v>
          </cell>
          <cell r="O6">
            <v>6539.3184260099997</v>
          </cell>
        </row>
        <row r="7">
          <cell r="N7">
            <v>3592.255465721194</v>
          </cell>
          <cell r="O7">
            <v>4093.9379704600001</v>
          </cell>
        </row>
        <row r="8">
          <cell r="N8">
            <v>6151.349327020891</v>
          </cell>
          <cell r="O8">
            <v>38082.262186699299</v>
          </cell>
        </row>
        <row r="9">
          <cell r="I9">
            <v>9353.6850312518091</v>
          </cell>
          <cell r="N9">
            <v>43874.823749274736</v>
          </cell>
          <cell r="O9">
            <v>61617.442171730261</v>
          </cell>
        </row>
        <row r="13">
          <cell r="Q13">
            <v>0.4920068099862247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Segments Analysis in USD_AUR"/>
      <sheetName val="Segment Analysis in THB_AUR"/>
      <sheetName val="IVL Industry Margins"/>
      <sheetName val="Industry Demand Supply"/>
      <sheetName val="History of IVL M&amp;A"/>
      <sheetName val="Installed Capacities"/>
      <sheetName val="IVL Debts &amp; Glossary of terms"/>
      <sheetName val="IVL Shareholding Structure "/>
      <sheetName val="Logo"/>
    </sheetNames>
    <sheetDataSet>
      <sheetData sheetId="0">
        <row r="44">
          <cell r="AJ44">
            <v>136764.42213999998</v>
          </cell>
        </row>
        <row r="45">
          <cell r="AJ45">
            <v>-5354.1564303541636</v>
          </cell>
        </row>
        <row r="47">
          <cell r="AJ47">
            <v>-39578.094401281625</v>
          </cell>
        </row>
      </sheetData>
      <sheetData sheetId="1">
        <row r="44">
          <cell r="AJ44">
            <v>4214.6460730112349</v>
          </cell>
        </row>
        <row r="45">
          <cell r="AJ45">
            <v>-164.99813343546535</v>
          </cell>
        </row>
        <row r="47">
          <cell r="AJ47">
            <v>-1219.6714433149548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ompany"/>
      <sheetName val="Financials"/>
      <sheetName val="BS and NWC"/>
      <sheetName val="NCI"/>
      <sheetName val="EBITDA bridge"/>
      <sheetName val="EPS Calculation"/>
      <sheetName val="CMD 2018 Capex"/>
      <sheetName val="BS and NWC_2018"/>
      <sheetName val="NCI_2018"/>
      <sheetName val="Analysis of Core EPS"/>
      <sheetName val="Exch rates"/>
      <sheetName val="EBITDA table (VJ)"/>
      <sheetName val="MDA table_old"/>
      <sheetName val="MDA table"/>
      <sheetName val="Sheet3"/>
      <sheetName val="Conso_table"/>
      <sheetName val="Restated"/>
      <sheetName val="CMD 2019 Capex"/>
      <sheetName val="Conso USD"/>
      <sheetName val="Conso THB"/>
      <sheetName val="Restate 2015"/>
      <sheetName val="PETwPck"/>
      <sheetName val="Poly+Wool"/>
      <sheetName val="Exchgrate"/>
      <sheetName val="Feedstock"/>
      <sheetName val="loans to"/>
      <sheetName val="Sheet1"/>
    </sheetNames>
    <sheetDataSet>
      <sheetData sheetId="0">
        <row r="2">
          <cell r="AN2">
            <v>35.646999999999998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G2">
            <v>32.449800000000003</v>
          </cell>
        </row>
        <row r="72">
          <cell r="G72">
            <v>963.70266997023089</v>
          </cell>
        </row>
        <row r="75">
          <cell r="G75">
            <v>92.855641637236587</v>
          </cell>
        </row>
        <row r="81">
          <cell r="G81">
            <v>1805.9986637822112</v>
          </cell>
        </row>
      </sheetData>
      <sheetData sheetId="19">
        <row r="1">
          <cell r="G1">
            <v>32.322000000000003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NWC"/>
      <sheetName val="4Q18"/>
      <sheetName val="3Q18 VS 3Q17"/>
      <sheetName val="LTM3Q18 VS LTM3Q17"/>
      <sheetName val="Sheet1"/>
      <sheetName val="ROCE Analysis (THB)"/>
      <sheetName val="ROCE Analysis (USD)"/>
      <sheetName val="By Currency"/>
      <sheetName val="Report 4Q18"/>
      <sheetName val="Report 2018"/>
      <sheetName val="2018"/>
      <sheetName val="FiberVision4Q18"/>
      <sheetName val="Report LTM3Q18"/>
      <sheetName val="Report 3Q18"/>
      <sheetName val="3Q18"/>
      <sheetName val="FiberVision3Q18"/>
      <sheetName val="Report 3Q17"/>
      <sheetName val="Report LTM3Q17"/>
      <sheetName val="3Q17"/>
      <sheetName val="FiberVision3Q17"/>
      <sheetName val="Report LTM2Q18"/>
      <sheetName val="Report 2Q18"/>
      <sheetName val="2Q18"/>
      <sheetName val="FiberVision2Q18"/>
      <sheetName val="Report LTM1Q18"/>
      <sheetName val="Report 1Q18"/>
      <sheetName val="1Q18"/>
      <sheetName val="FiberVision1Q18"/>
      <sheetName val="Report 2017"/>
      <sheetName val="Report 4Q17"/>
      <sheetName val="FiberVision4Q17"/>
      <sheetName val="4Q17"/>
      <sheetName val="4Q17old"/>
      <sheetName val="FiberVision4Q17OLD"/>
      <sheetName val="Report LTM1Q17"/>
      <sheetName val="Report 1Q17"/>
      <sheetName val="1Q17"/>
      <sheetName val="FiberVision1Q17"/>
      <sheetName val="Report 2016"/>
      <sheetName val="Report 4Q16"/>
      <sheetName val="4Q16"/>
      <sheetName val="2016"/>
      <sheetName val="FiberVision2016"/>
      <sheetName val="Report 2Q17"/>
      <sheetName val="Report LTM2Q17"/>
      <sheetName val="2Q17"/>
      <sheetName val="FiberVision2Q17"/>
      <sheetName val="Report 3Q16"/>
      <sheetName val="Report LTM3Q16"/>
      <sheetName val="3Q16"/>
      <sheetName val="FiberVision3Q16"/>
      <sheetName val="Report 2015"/>
      <sheetName val="2015"/>
      <sheetName val="FiberVision2015"/>
      <sheetName val="Report2014"/>
      <sheetName val="2014"/>
      <sheetName val="FiberVision2014"/>
      <sheetName val="Report2013"/>
      <sheetName val="2013"/>
      <sheetName val="FiberVision2013"/>
      <sheetName val="Report2012"/>
      <sheetName val="2012"/>
      <sheetName val="FiberVision2012"/>
    </sheetNames>
    <sheetDataSet>
      <sheetData sheetId="0"/>
      <sheetData sheetId="1"/>
      <sheetData sheetId="2"/>
      <sheetData sheetId="3"/>
      <sheetData sheetId="4"/>
      <sheetData sheetId="5">
        <row r="51">
          <cell r="K51">
            <v>296.17297712117363</v>
          </cell>
        </row>
      </sheetData>
      <sheetData sheetId="6"/>
      <sheetData sheetId="7"/>
      <sheetData sheetId="8"/>
      <sheetData sheetId="9">
        <row r="4">
          <cell r="R4">
            <v>1219.6714433149548</v>
          </cell>
        </row>
        <row r="157">
          <cell r="R157">
            <v>62.81635591408461</v>
          </cell>
        </row>
        <row r="158">
          <cell r="R158">
            <v>224.85466074875063</v>
          </cell>
        </row>
        <row r="159">
          <cell r="R159">
            <v>0.26865</v>
          </cell>
        </row>
        <row r="160">
          <cell r="R160">
            <v>2.0593058003594442</v>
          </cell>
        </row>
        <row r="161">
          <cell r="R161">
            <v>727.27513975000022</v>
          </cell>
        </row>
        <row r="162">
          <cell r="R162">
            <v>0</v>
          </cell>
        </row>
        <row r="163">
          <cell r="R163">
            <v>0</v>
          </cell>
        </row>
        <row r="164">
          <cell r="R164">
            <v>0</v>
          </cell>
        </row>
        <row r="165">
          <cell r="R165">
            <v>0.28264026434677564</v>
          </cell>
        </row>
      </sheetData>
      <sheetData sheetId="10">
        <row r="1">
          <cell r="C1">
            <v>0</v>
          </cell>
        </row>
        <row r="155">
          <cell r="R155">
            <v>198.43215672689163</v>
          </cell>
        </row>
        <row r="156">
          <cell r="R156">
            <v>3.6825341105215985</v>
          </cell>
        </row>
      </sheetData>
      <sheetData sheetId="11"/>
      <sheetData sheetId="12"/>
      <sheetData sheetId="13"/>
      <sheetData sheetId="14">
        <row r="1">
          <cell r="S1">
            <v>43519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C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C1">
            <v>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C1">
            <v>0</v>
          </cell>
        </row>
      </sheetData>
      <sheetData sheetId="53"/>
      <sheetData sheetId="54"/>
      <sheetData sheetId="55">
        <row r="1">
          <cell r="C1">
            <v>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view="pageBreakPreview" zoomScaleNormal="115" zoomScaleSheetLayoutView="100" workbookViewId="0"/>
  </sheetViews>
  <sheetFormatPr defaultColWidth="7.7109375" defaultRowHeight="15"/>
  <cols>
    <col min="1" max="1" width="38.140625" style="3" bestFit="1" customWidth="1"/>
    <col min="2" max="2" width="8.42578125" style="3" bestFit="1" customWidth="1"/>
    <col min="3" max="3" width="17.85546875" style="3" bestFit="1" customWidth="1"/>
    <col min="4" max="4" width="7.7109375" style="2" customWidth="1"/>
    <col min="5" max="8" width="7.42578125" style="3" bestFit="1" customWidth="1"/>
    <col min="9" max="9" width="8.7109375" style="3" customWidth="1"/>
    <col min="10" max="10" width="12.85546875" style="3" bestFit="1" customWidth="1"/>
    <col min="11" max="11" width="8" style="3" bestFit="1" customWidth="1"/>
    <col min="12" max="16384" width="7.7109375" style="3"/>
  </cols>
  <sheetData>
    <row r="1" spans="1:11" ht="25.5">
      <c r="A1" s="1" t="s">
        <v>0</v>
      </c>
      <c r="B1" s="2"/>
      <c r="C1" s="2"/>
    </row>
    <row r="2" spans="1:11" s="2" customFormat="1" ht="15" customHeight="1">
      <c r="E2" s="4" t="s">
        <v>1</v>
      </c>
      <c r="F2" s="5"/>
      <c r="G2" s="5"/>
      <c r="H2" s="5"/>
      <c r="I2" s="5"/>
      <c r="J2" s="5"/>
      <c r="K2" s="6"/>
    </row>
    <row r="3" spans="1:11" s="2" customFormat="1" ht="15.75">
      <c r="A3" s="7" t="s">
        <v>2</v>
      </c>
      <c r="C3" s="8" t="s">
        <v>3</v>
      </c>
      <c r="E3" s="9">
        <v>2019</v>
      </c>
      <c r="F3" s="9">
        <v>2020</v>
      </c>
      <c r="G3" s="9">
        <v>2021</v>
      </c>
      <c r="H3" s="9">
        <v>2022</v>
      </c>
      <c r="I3" s="9">
        <v>2023</v>
      </c>
      <c r="J3" s="9" t="s">
        <v>4</v>
      </c>
      <c r="K3" s="9" t="s">
        <v>5</v>
      </c>
    </row>
    <row r="4" spans="1:11" s="2" customFormat="1" ht="12.75">
      <c r="A4" s="2" t="s">
        <v>6</v>
      </c>
      <c r="B4" s="10" t="s">
        <v>7</v>
      </c>
      <c r="C4" s="11">
        <f>C9-C5-C8</f>
        <v>43875.020799999969</v>
      </c>
      <c r="D4" s="12">
        <f>C4/$C$9</f>
        <v>0.32080726926983216</v>
      </c>
      <c r="E4" s="13">
        <f>'[1]Debt profile (4Q18)'!$N$3</f>
        <v>8736.7221536066954</v>
      </c>
      <c r="F4" s="13">
        <f>'[1]Debt profile (4Q18)'!$N$4</f>
        <v>10198.355839964837</v>
      </c>
      <c r="G4" s="13">
        <f>'[1]Debt profile (4Q18)'!$N$5</f>
        <v>7041.0136408911367</v>
      </c>
      <c r="H4" s="13">
        <f>'[1]Debt profile (4Q18)'!$N$6</f>
        <v>8155.1273220699813</v>
      </c>
      <c r="I4" s="13">
        <f>'[1]Debt profile (4Q18)'!$N$7</f>
        <v>3592.255465721194</v>
      </c>
      <c r="J4" s="13">
        <f>'[1]Debt profile (4Q18)'!$N$8</f>
        <v>6151.349327020891</v>
      </c>
      <c r="K4" s="13">
        <f>'[1]Debt profile (4Q18)'!$N$9</f>
        <v>43874.823749274736</v>
      </c>
    </row>
    <row r="5" spans="1:11" s="2" customFormat="1" ht="12.75">
      <c r="A5" s="2" t="s">
        <v>8</v>
      </c>
      <c r="B5" s="10" t="s">
        <v>7</v>
      </c>
      <c r="C5" s="11">
        <f>C24*$C$19</f>
        <v>61617.442440000006</v>
      </c>
      <c r="D5" s="12">
        <f>C5/$C$9</f>
        <v>0.45053707298909085</v>
      </c>
      <c r="E5" s="13">
        <f>'[1]Debt profile (4Q18)'!$O$3</f>
        <v>3013.1467470609628</v>
      </c>
      <c r="F5" s="13">
        <f>'[1]Debt profile (4Q18)'!$O$4</f>
        <v>3396.8577304499995</v>
      </c>
      <c r="G5" s="13">
        <f>'[1]Debt profile (4Q18)'!$O$5</f>
        <v>6491.9191110500005</v>
      </c>
      <c r="H5" s="13">
        <f>'[1]Debt profile (4Q18)'!$O$6</f>
        <v>6539.3184260099997</v>
      </c>
      <c r="I5" s="13">
        <f>'[1]Debt profile (4Q18)'!$O$7</f>
        <v>4093.9379704600001</v>
      </c>
      <c r="J5" s="13">
        <f>'[1]Debt profile (4Q18)'!$O$8</f>
        <v>38082.262186699299</v>
      </c>
      <c r="K5" s="13">
        <f>'[1]Debt profile (4Q18)'!$O$9</f>
        <v>61617.442171730261</v>
      </c>
    </row>
    <row r="6" spans="1:11" s="2" customFormat="1" ht="12.75">
      <c r="A6" s="14" t="s">
        <v>9</v>
      </c>
      <c r="B6" s="15" t="s">
        <v>7</v>
      </c>
      <c r="C6" s="16">
        <f>C4+C5</f>
        <v>105492.46323999998</v>
      </c>
      <c r="D6" s="17">
        <f>C6/$C$9</f>
        <v>0.77134434225892312</v>
      </c>
      <c r="E6" s="18">
        <f>E4+E5</f>
        <v>11749.868900667658</v>
      </c>
      <c r="F6" s="18">
        <f>F4+F5</f>
        <v>13595.213570414837</v>
      </c>
      <c r="G6" s="18">
        <f t="shared" ref="G6:J6" si="0">G4+G5</f>
        <v>13532.932751941138</v>
      </c>
      <c r="H6" s="18">
        <f t="shared" si="0"/>
        <v>14694.445748079981</v>
      </c>
      <c r="I6" s="18">
        <f t="shared" si="0"/>
        <v>7686.1934361811946</v>
      </c>
      <c r="J6" s="18">
        <f t="shared" si="0"/>
        <v>44233.611513720192</v>
      </c>
      <c r="K6" s="19">
        <f>SUM(E6:J6)</f>
        <v>105492.265921005</v>
      </c>
    </row>
    <row r="7" spans="1:11" s="2" customFormat="1" ht="12.75">
      <c r="A7" s="14" t="s">
        <v>10</v>
      </c>
      <c r="B7" s="15" t="s">
        <v>11</v>
      </c>
      <c r="C7" s="20">
        <f>'[1]Debt profile (4Q18)'!$Q$13</f>
        <v>0.4920068099862247</v>
      </c>
      <c r="E7" s="21">
        <f>E6/$C$6</f>
        <v>0.11138112183366304</v>
      </c>
      <c r="F7" s="21">
        <f t="shared" ref="F7:K7" si="1">F6/$C$6</f>
        <v>0.12887379015394806</v>
      </c>
      <c r="G7" s="21">
        <f t="shared" si="1"/>
        <v>0.12828340846637662</v>
      </c>
      <c r="H7" s="21">
        <f t="shared" si="1"/>
        <v>0.13929379689096341</v>
      </c>
      <c r="I7" s="21">
        <f t="shared" si="1"/>
        <v>7.2860119103435539E-2</v>
      </c>
      <c r="J7" s="21">
        <f t="shared" si="1"/>
        <v>0.41930589309576349</v>
      </c>
      <c r="K7" s="21">
        <f t="shared" si="1"/>
        <v>0.99999812954415024</v>
      </c>
    </row>
    <row r="8" spans="1:11" s="2" customFormat="1" ht="12.75">
      <c r="A8" s="2" t="s">
        <v>12</v>
      </c>
      <c r="B8" s="10" t="s">
        <v>7</v>
      </c>
      <c r="C8" s="11">
        <f>C27*$C$19</f>
        <v>31271.958900000001</v>
      </c>
      <c r="D8" s="12">
        <f>C8/$C$9</f>
        <v>0.22865565774107693</v>
      </c>
    </row>
    <row r="9" spans="1:11" s="2" customFormat="1" ht="12.75">
      <c r="A9" s="14" t="s">
        <v>13</v>
      </c>
      <c r="B9" s="15" t="s">
        <v>7</v>
      </c>
      <c r="C9" s="22">
        <f>'[2]Historical Financials in THB'!AJ44</f>
        <v>136764.42213999998</v>
      </c>
      <c r="D9" s="23">
        <f>C9/$C$9</f>
        <v>1</v>
      </c>
      <c r="J9" s="24"/>
    </row>
    <row r="10" spans="1:11" s="2" customFormat="1" ht="12.75">
      <c r="A10" s="2" t="s">
        <v>14</v>
      </c>
      <c r="B10" s="10" t="s">
        <v>7</v>
      </c>
      <c r="C10" s="25">
        <f>'[2]Historical Financials in THB'!AJ45</f>
        <v>-5354.1564303541636</v>
      </c>
      <c r="E10" s="4" t="s">
        <v>15</v>
      </c>
      <c r="F10" s="5"/>
      <c r="G10" s="5"/>
      <c r="H10" s="5"/>
      <c r="I10" s="6"/>
      <c r="J10" s="24"/>
    </row>
    <row r="11" spans="1:11" s="2" customFormat="1" ht="12.75" customHeight="1">
      <c r="A11" s="14" t="s">
        <v>16</v>
      </c>
      <c r="B11" s="15" t="s">
        <v>7</v>
      </c>
      <c r="C11" s="26">
        <f>C9+C10</f>
        <v>131410.26570964581</v>
      </c>
      <c r="E11" s="27">
        <f>'[1]Debt profile (4Q18)'!$I$4</f>
        <v>55302.435954778237</v>
      </c>
      <c r="F11" s="27">
        <f>'[1]Debt profile (4Q18)'!$I$5</f>
        <v>39912.840239001904</v>
      </c>
      <c r="G11" s="27">
        <f>'[1]Debt profile (4Q18)'!$I$3</f>
        <v>32015.080651487402</v>
      </c>
      <c r="H11" s="27">
        <f>'[1]Debt profile (4Q18)'!$I$9+'[1]Debt profile (4Q18)'!$I$6</f>
        <v>9534.0652947324688</v>
      </c>
      <c r="I11" s="28">
        <f>SUM(E11:H11)</f>
        <v>136764.42214000001</v>
      </c>
      <c r="J11" s="24"/>
    </row>
    <row r="12" spans="1:11" s="2" customFormat="1" ht="12.75" customHeight="1">
      <c r="A12" s="14" t="s">
        <v>17</v>
      </c>
      <c r="B12" s="15" t="s">
        <v>7</v>
      </c>
      <c r="C12" s="26">
        <f>'[2]Historical Financials in THB'!AJ47</f>
        <v>-39578.094401281625</v>
      </c>
      <c r="E12" s="29" t="s">
        <v>18</v>
      </c>
      <c r="F12" s="29" t="s">
        <v>19</v>
      </c>
      <c r="G12" s="29" t="s">
        <v>20</v>
      </c>
      <c r="H12" s="29" t="s">
        <v>21</v>
      </c>
      <c r="I12" s="29" t="s">
        <v>5</v>
      </c>
      <c r="J12" s="24"/>
    </row>
    <row r="13" spans="1:11" s="2" customFormat="1" ht="12.75" customHeight="1">
      <c r="A13" s="30" t="s">
        <v>22</v>
      </c>
      <c r="B13" s="10" t="s">
        <v>7</v>
      </c>
      <c r="C13" s="25">
        <f>C32*$C$19</f>
        <v>-6558.5812947358927</v>
      </c>
      <c r="E13" s="31">
        <f>E11/$C$9</f>
        <v>0.40436273622512336</v>
      </c>
      <c r="F13" s="31">
        <f t="shared" ref="F13" si="2">F11/$C$9</f>
        <v>0.29183642656819631</v>
      </c>
      <c r="G13" s="31">
        <f>G11/$C$9</f>
        <v>0.23408924741198345</v>
      </c>
      <c r="H13" s="31">
        <f>H11/$C$9</f>
        <v>6.9711589794697104E-2</v>
      </c>
      <c r="I13" s="31">
        <f>SUM(E13:H13)</f>
        <v>1.0000000000000002</v>
      </c>
      <c r="J13" s="24"/>
    </row>
    <row r="14" spans="1:11" s="2" customFormat="1" ht="12.75" customHeight="1">
      <c r="A14" s="30" t="s">
        <v>23</v>
      </c>
      <c r="B14" s="10" t="s">
        <v>7</v>
      </c>
      <c r="C14" s="25">
        <f>C33*$C$19</f>
        <v>-2105.2022475013669</v>
      </c>
      <c r="E14" s="12"/>
      <c r="F14" s="12"/>
      <c r="G14" s="12"/>
      <c r="H14" s="12"/>
      <c r="I14" s="12"/>
      <c r="J14" s="24"/>
    </row>
    <row r="15" spans="1:11" s="2" customFormat="1" ht="12.75" customHeight="1">
      <c r="A15" s="30" t="s">
        <v>24</v>
      </c>
      <c r="B15" s="10" t="s">
        <v>7</v>
      </c>
      <c r="C15" s="25">
        <f>C34*$C$19</f>
        <v>-30914.31085904437</v>
      </c>
      <c r="E15" s="12"/>
      <c r="F15" s="12"/>
      <c r="G15" s="12"/>
      <c r="H15" s="12"/>
      <c r="I15" s="12"/>
      <c r="J15" s="24"/>
    </row>
    <row r="16" spans="1:11" s="2" customFormat="1" ht="12.75" customHeight="1">
      <c r="A16" s="30"/>
      <c r="B16" s="10"/>
      <c r="C16" s="25"/>
      <c r="E16" s="12"/>
      <c r="F16" s="12"/>
      <c r="G16" s="12"/>
      <c r="H16" s="12"/>
      <c r="I16" s="12"/>
      <c r="J16" s="24"/>
    </row>
    <row r="17" spans="1:11" s="2" customFormat="1" ht="12.75" customHeight="1">
      <c r="A17" s="14" t="s">
        <v>25</v>
      </c>
      <c r="B17" s="15" t="s">
        <v>7</v>
      </c>
      <c r="C17" s="26">
        <f>C11+C12</f>
        <v>91832.171308364195</v>
      </c>
      <c r="E17" s="12"/>
      <c r="F17" s="12"/>
      <c r="G17" s="12"/>
      <c r="H17" s="12"/>
      <c r="I17" s="12"/>
      <c r="J17" s="24"/>
    </row>
    <row r="18" spans="1:11" s="2" customFormat="1" ht="12.75" customHeight="1">
      <c r="E18" s="24"/>
      <c r="F18" s="24"/>
      <c r="G18" s="24"/>
      <c r="H18" s="24"/>
      <c r="I18" s="24"/>
      <c r="J18" s="24"/>
    </row>
    <row r="19" spans="1:11" s="2" customFormat="1" ht="12.75">
      <c r="A19" s="2" t="s">
        <v>26</v>
      </c>
      <c r="B19" s="10" t="s">
        <v>27</v>
      </c>
      <c r="C19" s="32">
        <f>'[3]Conso USD'!$G$2</f>
        <v>32.449800000000003</v>
      </c>
      <c r="E19" s="24"/>
      <c r="F19" s="24"/>
      <c r="G19" s="24"/>
      <c r="H19" s="24"/>
      <c r="I19" s="24"/>
      <c r="J19" s="24"/>
    </row>
    <row r="20" spans="1:11" s="2" customFormat="1" ht="12.75">
      <c r="B20" s="10"/>
      <c r="C20" s="32"/>
      <c r="E20" s="24"/>
      <c r="F20" s="24"/>
      <c r="G20" s="24"/>
      <c r="H20" s="24"/>
      <c r="I20" s="24"/>
      <c r="J20" s="24"/>
    </row>
    <row r="21" spans="1:11" s="2" customFormat="1" ht="12.75">
      <c r="E21" s="4" t="str">
        <f>E2</f>
        <v>Repayments of Total Long Term Loans</v>
      </c>
      <c r="F21" s="5"/>
      <c r="G21" s="5"/>
      <c r="H21" s="5"/>
      <c r="I21" s="5"/>
      <c r="J21" s="5"/>
      <c r="K21" s="6"/>
    </row>
    <row r="22" spans="1:11" s="2" customFormat="1" ht="15.75">
      <c r="A22" s="7" t="s">
        <v>28</v>
      </c>
      <c r="C22" s="8" t="str">
        <f>C3</f>
        <v>4Q18</v>
      </c>
      <c r="E22" s="8">
        <f>E3</f>
        <v>2019</v>
      </c>
      <c r="F22" s="8">
        <f t="shared" ref="F22:J22" si="3">F3</f>
        <v>2020</v>
      </c>
      <c r="G22" s="8">
        <f t="shared" si="3"/>
        <v>2021</v>
      </c>
      <c r="H22" s="8">
        <f t="shared" si="3"/>
        <v>2022</v>
      </c>
      <c r="I22" s="8">
        <f t="shared" si="3"/>
        <v>2023</v>
      </c>
      <c r="J22" s="9" t="str">
        <f t="shared" si="3"/>
        <v>2024+ Onwards</v>
      </c>
      <c r="K22" s="9" t="s">
        <v>5</v>
      </c>
    </row>
    <row r="23" spans="1:11" s="2" customFormat="1" ht="12.75">
      <c r="A23" s="2" t="s">
        <v>6</v>
      </c>
      <c r="B23" s="10" t="s">
        <v>29</v>
      </c>
      <c r="C23" s="11">
        <f>C28-C24-C27</f>
        <v>1352.089097621556</v>
      </c>
      <c r="D23" s="12">
        <f>C23/$C$28</f>
        <v>0.32080726926983216</v>
      </c>
      <c r="E23" s="13">
        <f>E4/$C$19</f>
        <v>269.23808940599616</v>
      </c>
      <c r="F23" s="13">
        <f t="shared" ref="F23:J24" si="4">F4/$C$19</f>
        <v>314.28100758602011</v>
      </c>
      <c r="G23" s="13">
        <f t="shared" si="4"/>
        <v>216.98172687939945</v>
      </c>
      <c r="H23" s="13">
        <f t="shared" si="4"/>
        <v>251.31517981836501</v>
      </c>
      <c r="I23" s="13">
        <f t="shared" si="4"/>
        <v>110.70192930992468</v>
      </c>
      <c r="J23" s="13">
        <f t="shared" si="4"/>
        <v>189.56509214296824</v>
      </c>
      <c r="K23" s="13">
        <f>SUM(E23:J23)</f>
        <v>1352.0830251426739</v>
      </c>
    </row>
    <row r="24" spans="1:11" s="2" customFormat="1" ht="12.75">
      <c r="A24" s="2" t="s">
        <v>8</v>
      </c>
      <c r="B24" s="10" t="s">
        <v>29</v>
      </c>
      <c r="C24" s="11">
        <f>'[3]Conso USD'!$G$75+'[3]Conso USD'!$G$81</f>
        <v>1898.8543054194479</v>
      </c>
      <c r="D24" s="12">
        <f>C24/$C$28</f>
        <v>0.45053707298909085</v>
      </c>
      <c r="E24" s="13">
        <f t="shared" ref="E24:I24" si="5">E5/$C$19</f>
        <v>92.855633842457038</v>
      </c>
      <c r="F24" s="13">
        <f t="shared" si="5"/>
        <v>104.68039033984799</v>
      </c>
      <c r="G24" s="13">
        <f>G5/$C$19</f>
        <v>200.06037359398209</v>
      </c>
      <c r="H24" s="13">
        <f t="shared" si="5"/>
        <v>201.52107026884602</v>
      </c>
      <c r="I24" s="13">
        <f t="shared" si="5"/>
        <v>126.16219423417093</v>
      </c>
      <c r="J24" s="13">
        <f t="shared" si="4"/>
        <v>1173.5746348729206</v>
      </c>
      <c r="K24" s="13">
        <f>SUM(E24:J24)</f>
        <v>1898.8542971522247</v>
      </c>
    </row>
    <row r="25" spans="1:11" s="2" customFormat="1" ht="12.75">
      <c r="A25" s="14" t="s">
        <v>9</v>
      </c>
      <c r="B25" s="15" t="s">
        <v>29</v>
      </c>
      <c r="C25" s="16">
        <f>C23+C24</f>
        <v>3250.9434030410039</v>
      </c>
      <c r="D25" s="17">
        <f>C25/$C$28</f>
        <v>0.77134434225892301</v>
      </c>
      <c r="E25" s="18">
        <f>E23+E24</f>
        <v>362.09372324845322</v>
      </c>
      <c r="F25" s="18">
        <f t="shared" ref="F25:J25" si="6">F23+F24</f>
        <v>418.96139792586808</v>
      </c>
      <c r="G25" s="18">
        <f t="shared" si="6"/>
        <v>417.04210047338154</v>
      </c>
      <c r="H25" s="18">
        <f t="shared" si="6"/>
        <v>452.83625008721106</v>
      </c>
      <c r="I25" s="18">
        <f t="shared" si="6"/>
        <v>236.86412354409561</v>
      </c>
      <c r="J25" s="18">
        <f t="shared" si="6"/>
        <v>1363.1397270158889</v>
      </c>
      <c r="K25" s="19">
        <f>SUM(E25:J25)</f>
        <v>3250.9373222948989</v>
      </c>
    </row>
    <row r="26" spans="1:11" s="2" customFormat="1" ht="12.75">
      <c r="A26" s="14" t="s">
        <v>10</v>
      </c>
      <c r="B26" s="15" t="s">
        <v>11</v>
      </c>
      <c r="C26" s="20">
        <f>C7</f>
        <v>0.4920068099862247</v>
      </c>
      <c r="E26" s="21">
        <f t="shared" ref="E26:K26" si="7">E25/$C$25</f>
        <v>0.11138112183366305</v>
      </c>
      <c r="F26" s="21">
        <f t="shared" si="7"/>
        <v>0.12887379015394804</v>
      </c>
      <c r="G26" s="21">
        <f t="shared" si="7"/>
        <v>0.12828340846637662</v>
      </c>
      <c r="H26" s="21">
        <f t="shared" si="7"/>
        <v>0.13929379689096344</v>
      </c>
      <c r="I26" s="21">
        <f t="shared" si="7"/>
        <v>7.2860119103435539E-2</v>
      </c>
      <c r="J26" s="21">
        <f t="shared" si="7"/>
        <v>0.41930589309576355</v>
      </c>
      <c r="K26" s="21">
        <f t="shared" si="7"/>
        <v>0.99999812954415035</v>
      </c>
    </row>
    <row r="27" spans="1:11" s="2" customFormat="1" ht="12.75">
      <c r="A27" s="2" t="s">
        <v>12</v>
      </c>
      <c r="B27" s="10" t="s">
        <v>29</v>
      </c>
      <c r="C27" s="11">
        <f>'[3]Conso USD'!$G$72</f>
        <v>963.70266997023089</v>
      </c>
      <c r="D27" s="12">
        <f>C27/$C$28</f>
        <v>0.22865565774107693</v>
      </c>
    </row>
    <row r="28" spans="1:11" s="2" customFormat="1" ht="12.75">
      <c r="A28" s="14" t="s">
        <v>13</v>
      </c>
      <c r="B28" s="15" t="s">
        <v>29</v>
      </c>
      <c r="C28" s="22">
        <f>'[2]Historical Financials in USD'!AJ44</f>
        <v>4214.6460730112349</v>
      </c>
      <c r="D28" s="23">
        <f>C28/$C$28</f>
        <v>1</v>
      </c>
      <c r="J28" s="24"/>
    </row>
    <row r="29" spans="1:11" s="2" customFormat="1" ht="12.75">
      <c r="A29" s="2" t="s">
        <v>14</v>
      </c>
      <c r="B29" s="10" t="s">
        <v>29</v>
      </c>
      <c r="C29" s="25">
        <f>'[2]Historical Financials in USD'!AJ45</f>
        <v>-164.99813343546535</v>
      </c>
      <c r="E29" s="4" t="s">
        <v>15</v>
      </c>
      <c r="F29" s="5"/>
      <c r="G29" s="5"/>
      <c r="H29" s="5"/>
      <c r="I29" s="6"/>
      <c r="J29" s="24"/>
    </row>
    <row r="30" spans="1:11" s="2" customFormat="1" ht="12.75">
      <c r="A30" s="14" t="s">
        <v>16</v>
      </c>
      <c r="B30" s="15" t="s">
        <v>29</v>
      </c>
      <c r="C30" s="26">
        <f>C28+C29</f>
        <v>4049.6479395757697</v>
      </c>
      <c r="E30" s="33">
        <f>E11/$C$19</f>
        <v>1704.2458183032941</v>
      </c>
      <c r="F30" s="33">
        <f>F11/$C$19</f>
        <v>1229.9872491972801</v>
      </c>
      <c r="G30" s="33">
        <f>G11/$C$19</f>
        <v>986.60332733907137</v>
      </c>
      <c r="H30" s="33">
        <f>H11/$C$19</f>
        <v>293.80967817159018</v>
      </c>
      <c r="I30" s="28">
        <f>SUM(E30:H30)</f>
        <v>4214.6460730112358</v>
      </c>
      <c r="J30" s="24"/>
    </row>
    <row r="31" spans="1:11" s="2" customFormat="1" ht="12.75">
      <c r="A31" s="14" t="s">
        <v>17</v>
      </c>
      <c r="B31" s="15" t="s">
        <v>29</v>
      </c>
      <c r="C31" s="26">
        <f>'[2]Historical Financials in USD'!AJ47</f>
        <v>-1219.6714433149548</v>
      </c>
      <c r="E31" s="29" t="s">
        <v>18</v>
      </c>
      <c r="F31" s="29" t="s">
        <v>19</v>
      </c>
      <c r="G31" s="29" t="s">
        <v>20</v>
      </c>
      <c r="H31" s="29" t="s">
        <v>21</v>
      </c>
      <c r="I31" s="29" t="s">
        <v>5</v>
      </c>
      <c r="J31" s="24"/>
    </row>
    <row r="32" spans="1:11" s="2" customFormat="1" ht="12.75">
      <c r="A32" s="30" t="s">
        <v>22</v>
      </c>
      <c r="B32" s="34" t="s">
        <v>29</v>
      </c>
      <c r="C32" s="25">
        <f>-('[4]Report 2018'!$R$155+'[4]Report 2018'!$R$156)</f>
        <v>-202.11469083741324</v>
      </c>
      <c r="E32" s="31">
        <f>E30/$C$28</f>
        <v>0.40436273622512336</v>
      </c>
      <c r="F32" s="31">
        <f t="shared" ref="F32:H32" si="8">F30/$C$28</f>
        <v>0.29183642656819631</v>
      </c>
      <c r="G32" s="31">
        <f t="shared" si="8"/>
        <v>0.23408924741198345</v>
      </c>
      <c r="H32" s="31">
        <f t="shared" si="8"/>
        <v>6.971158979469709E-2</v>
      </c>
      <c r="I32" s="31">
        <f>SUM(E32:H32)</f>
        <v>1.0000000000000002</v>
      </c>
    </row>
    <row r="33" spans="1:11" s="2" customFormat="1" ht="12.75">
      <c r="A33" s="30" t="s">
        <v>23</v>
      </c>
      <c r="B33" s="34" t="s">
        <v>29</v>
      </c>
      <c r="C33" s="25">
        <f>-('[4]Report 4Q18'!$R$157+'[4]Report 4Q18'!$R$160)</f>
        <v>-64.87566171444405</v>
      </c>
      <c r="E33" s="12"/>
      <c r="F33" s="12"/>
      <c r="G33" s="12"/>
      <c r="H33" s="12"/>
      <c r="I33" s="12"/>
    </row>
    <row r="34" spans="1:11" s="2" customFormat="1" ht="12.75">
      <c r="A34" s="30" t="s">
        <v>24</v>
      </c>
      <c r="B34" s="34" t="s">
        <v>29</v>
      </c>
      <c r="C34" s="25">
        <f>-('[4]Report 4Q18'!$R$158+'[4]Report 4Q18'!$R$159+'[4]Report 4Q18'!$R$161+'[4]Report 4Q18'!$R$162+'[4]Report 4Q18'!$R$163+'[4]Report 4Q18'!$R$164+'[4]Report 4Q18'!$R$165)</f>
        <v>-952.6810907630977</v>
      </c>
      <c r="E34" s="12"/>
      <c r="F34" s="12"/>
      <c r="G34" s="12"/>
      <c r="H34" s="12"/>
      <c r="I34" s="12"/>
    </row>
    <row r="35" spans="1:11" s="2" customFormat="1" ht="12.75">
      <c r="A35" s="30"/>
      <c r="B35" s="34"/>
      <c r="C35" s="25"/>
      <c r="E35" s="12"/>
      <c r="F35" s="12"/>
      <c r="G35" s="12"/>
      <c r="H35" s="12"/>
      <c r="I35" s="12"/>
    </row>
    <row r="36" spans="1:11" s="2" customFormat="1" ht="12.75">
      <c r="A36" s="14" t="s">
        <v>25</v>
      </c>
      <c r="B36" s="15" t="s">
        <v>29</v>
      </c>
      <c r="C36" s="26">
        <f>C30+C31</f>
        <v>2829.9764962608151</v>
      </c>
      <c r="E36" s="12"/>
      <c r="F36" s="12"/>
      <c r="G36" s="12"/>
      <c r="H36" s="12"/>
      <c r="I36" s="12"/>
    </row>
    <row r="37" spans="1:11" s="2" customFormat="1" ht="12.75"/>
    <row r="38" spans="1:11">
      <c r="A38" s="2"/>
      <c r="K38" s="35"/>
    </row>
    <row r="39" spans="1:11" s="36" customFormat="1">
      <c r="D39" s="37"/>
    </row>
    <row r="40" spans="1:11" s="36" customFormat="1">
      <c r="D40" s="37"/>
    </row>
    <row r="41" spans="1:11" s="36" customFormat="1">
      <c r="D41" s="37"/>
    </row>
    <row r="42" spans="1:11" s="36" customFormat="1" ht="25.5">
      <c r="A42" s="38" t="s">
        <v>30</v>
      </c>
      <c r="B42" s="38"/>
      <c r="C42" s="38"/>
      <c r="D42" s="38"/>
    </row>
    <row r="43" spans="1:11" s="36" customFormat="1"/>
    <row r="44" spans="1:11" s="36" customFormat="1" ht="30.95" customHeight="1">
      <c r="A44" s="39" t="s">
        <v>31</v>
      </c>
      <c r="B44" s="39" t="s">
        <v>32</v>
      </c>
      <c r="C44" s="40" t="s">
        <v>33</v>
      </c>
      <c r="D44" s="40"/>
      <c r="E44" s="40"/>
      <c r="F44" s="40"/>
      <c r="G44" s="40"/>
      <c r="H44" s="40"/>
      <c r="I44" s="40"/>
      <c r="J44" s="40"/>
      <c r="K44" s="40"/>
    </row>
    <row r="45" spans="1:11" s="36" customFormat="1">
      <c r="A45" s="39" t="s">
        <v>34</v>
      </c>
      <c r="B45" s="39" t="s">
        <v>32</v>
      </c>
      <c r="C45" s="40" t="s">
        <v>35</v>
      </c>
      <c r="D45" s="40"/>
      <c r="E45" s="40"/>
      <c r="F45" s="40"/>
      <c r="G45" s="40"/>
      <c r="H45" s="40"/>
      <c r="I45" s="40"/>
      <c r="J45" s="40"/>
      <c r="K45" s="40"/>
    </row>
    <row r="46" spans="1:11" s="36" customFormat="1">
      <c r="A46" s="39"/>
      <c r="B46" s="39"/>
      <c r="C46" s="40" t="s">
        <v>36</v>
      </c>
      <c r="D46" s="40"/>
      <c r="E46" s="40"/>
      <c r="F46" s="40"/>
      <c r="G46" s="40"/>
      <c r="H46" s="40"/>
      <c r="I46" s="40"/>
      <c r="J46" s="40"/>
      <c r="K46" s="40"/>
    </row>
    <row r="47" spans="1:11" s="36" customFormat="1">
      <c r="A47" s="39"/>
      <c r="B47" s="39"/>
      <c r="C47" s="40" t="s">
        <v>37</v>
      </c>
      <c r="D47" s="40"/>
      <c r="E47" s="40"/>
      <c r="F47" s="40"/>
      <c r="G47" s="40"/>
      <c r="H47" s="40"/>
      <c r="I47" s="40"/>
      <c r="J47" s="40"/>
      <c r="K47" s="40"/>
    </row>
    <row r="48" spans="1:11" s="36" customFormat="1">
      <c r="A48" s="39"/>
      <c r="B48" s="39"/>
      <c r="C48" s="40" t="s">
        <v>38</v>
      </c>
      <c r="D48" s="40"/>
      <c r="E48" s="40"/>
      <c r="F48" s="40"/>
      <c r="G48" s="40"/>
      <c r="H48" s="40"/>
      <c r="I48" s="40"/>
      <c r="J48" s="40"/>
      <c r="K48" s="40"/>
    </row>
    <row r="49" spans="1:11" s="36" customFormat="1">
      <c r="A49" s="39"/>
      <c r="B49" s="39"/>
      <c r="C49" s="40" t="s">
        <v>39</v>
      </c>
      <c r="D49" s="40"/>
      <c r="E49" s="40"/>
      <c r="F49" s="40"/>
      <c r="G49" s="40"/>
      <c r="H49" s="40"/>
      <c r="I49" s="40"/>
      <c r="J49" s="40"/>
      <c r="K49" s="40"/>
    </row>
    <row r="50" spans="1:11" s="36" customFormat="1">
      <c r="A50" s="39"/>
      <c r="B50" s="39"/>
      <c r="C50" s="40" t="s">
        <v>40</v>
      </c>
      <c r="D50" s="40"/>
      <c r="E50" s="40"/>
      <c r="F50" s="40"/>
      <c r="G50" s="40"/>
      <c r="H50" s="40"/>
      <c r="I50" s="40"/>
      <c r="J50" s="40"/>
      <c r="K50" s="40"/>
    </row>
    <row r="51" spans="1:11" s="36" customFormat="1">
      <c r="A51" s="39"/>
      <c r="B51" s="39"/>
      <c r="C51" s="40" t="s">
        <v>41</v>
      </c>
      <c r="D51" s="40"/>
      <c r="E51" s="40"/>
      <c r="F51" s="40"/>
      <c r="G51" s="40"/>
      <c r="H51" s="40"/>
      <c r="I51" s="40"/>
      <c r="J51" s="40"/>
      <c r="K51" s="40"/>
    </row>
    <row r="52" spans="1:11" s="36" customFormat="1">
      <c r="A52" s="39"/>
      <c r="B52" s="39"/>
      <c r="C52" s="40" t="s">
        <v>42</v>
      </c>
      <c r="D52" s="40"/>
      <c r="E52" s="40"/>
      <c r="F52" s="40"/>
      <c r="G52" s="40"/>
      <c r="H52" s="40"/>
      <c r="I52" s="40"/>
      <c r="J52" s="40"/>
      <c r="K52" s="40"/>
    </row>
    <row r="53" spans="1:11" s="36" customFormat="1" ht="27.75" customHeight="1">
      <c r="A53" s="36" t="s">
        <v>43</v>
      </c>
      <c r="B53" s="36" t="s">
        <v>32</v>
      </c>
      <c r="C53" s="40" t="s">
        <v>44</v>
      </c>
      <c r="D53" s="40"/>
      <c r="E53" s="40"/>
      <c r="F53" s="40"/>
      <c r="G53" s="40"/>
      <c r="H53" s="40"/>
      <c r="I53" s="40"/>
      <c r="J53" s="40"/>
      <c r="K53" s="40"/>
    </row>
    <row r="54" spans="1:11" s="36" customFormat="1" ht="27.75" customHeight="1">
      <c r="A54" s="36" t="s">
        <v>45</v>
      </c>
      <c r="B54" s="36" t="s">
        <v>32</v>
      </c>
      <c r="C54" s="40" t="s">
        <v>46</v>
      </c>
      <c r="D54" s="40"/>
      <c r="E54" s="40"/>
      <c r="F54" s="40"/>
      <c r="G54" s="40"/>
      <c r="H54" s="40"/>
      <c r="I54" s="40"/>
      <c r="J54" s="40"/>
      <c r="K54" s="40"/>
    </row>
    <row r="55" spans="1:11" s="36" customFormat="1" ht="27.75" customHeight="1">
      <c r="A55" s="36" t="s">
        <v>47</v>
      </c>
      <c r="B55" s="36" t="s">
        <v>32</v>
      </c>
      <c r="C55" s="40" t="s">
        <v>48</v>
      </c>
      <c r="D55" s="40"/>
      <c r="E55" s="40"/>
      <c r="F55" s="40"/>
      <c r="G55" s="40"/>
      <c r="H55" s="40"/>
      <c r="I55" s="40"/>
      <c r="J55" s="40"/>
      <c r="K55" s="40"/>
    </row>
    <row r="56" spans="1:11" s="36" customFormat="1" ht="27.75" customHeight="1">
      <c r="A56" s="36" t="s">
        <v>49</v>
      </c>
      <c r="B56" s="36" t="s">
        <v>32</v>
      </c>
      <c r="C56" s="40" t="s">
        <v>50</v>
      </c>
      <c r="D56" s="40"/>
      <c r="E56" s="40"/>
      <c r="F56" s="40"/>
      <c r="G56" s="40"/>
      <c r="H56" s="40"/>
      <c r="I56" s="40"/>
      <c r="J56" s="40"/>
      <c r="K56" s="40"/>
    </row>
    <row r="57" spans="1:11" s="36" customFormat="1" ht="27.75" customHeight="1">
      <c r="A57" s="36" t="s">
        <v>51</v>
      </c>
      <c r="B57" s="36" t="s">
        <v>32</v>
      </c>
      <c r="C57" s="40" t="s">
        <v>52</v>
      </c>
      <c r="D57" s="40"/>
      <c r="E57" s="40"/>
      <c r="F57" s="40"/>
      <c r="G57" s="40"/>
      <c r="H57" s="40"/>
      <c r="I57" s="40"/>
      <c r="J57" s="40"/>
      <c r="K57" s="40"/>
    </row>
    <row r="58" spans="1:11" s="36" customFormat="1" ht="27.75" customHeight="1">
      <c r="A58" s="36" t="s">
        <v>53</v>
      </c>
      <c r="B58" s="36" t="s">
        <v>32</v>
      </c>
      <c r="C58" s="40" t="s">
        <v>54</v>
      </c>
      <c r="D58" s="40"/>
      <c r="E58" s="40"/>
      <c r="F58" s="40"/>
      <c r="G58" s="40"/>
      <c r="H58" s="40"/>
      <c r="I58" s="40"/>
      <c r="J58" s="40"/>
      <c r="K58" s="40"/>
    </row>
    <row r="59" spans="1:11" s="36" customFormat="1" ht="27.75" customHeight="1">
      <c r="A59" s="36" t="s">
        <v>55</v>
      </c>
      <c r="B59" s="36" t="s">
        <v>32</v>
      </c>
      <c r="C59" s="40" t="s">
        <v>56</v>
      </c>
      <c r="D59" s="40"/>
      <c r="E59" s="40"/>
      <c r="F59" s="40"/>
      <c r="G59" s="40"/>
      <c r="H59" s="40"/>
      <c r="I59" s="40"/>
      <c r="J59" s="40"/>
      <c r="K59" s="40"/>
    </row>
    <row r="60" spans="1:11" s="36" customFormat="1">
      <c r="D60" s="37"/>
      <c r="K60" s="41"/>
    </row>
    <row r="61" spans="1:11" s="36" customFormat="1">
      <c r="D61" s="37"/>
    </row>
    <row r="62" spans="1:11" s="36" customFormat="1">
      <c r="D62" s="37"/>
    </row>
    <row r="63" spans="1:11" s="36" customFormat="1">
      <c r="D63" s="37"/>
    </row>
    <row r="64" spans="1:11" s="36" customFormat="1">
      <c r="D64" s="37"/>
    </row>
    <row r="65" spans="4:4" s="36" customFormat="1">
      <c r="D65" s="37"/>
    </row>
    <row r="66" spans="4:4" s="36" customFormat="1">
      <c r="D66" s="37"/>
    </row>
    <row r="67" spans="4:4" s="36" customFormat="1">
      <c r="D67" s="37"/>
    </row>
    <row r="68" spans="4:4" s="36" customFormat="1">
      <c r="D68" s="37"/>
    </row>
    <row r="69" spans="4:4" s="36" customFormat="1">
      <c r="D69" s="37"/>
    </row>
    <row r="70" spans="4:4" s="36" customFormat="1">
      <c r="D70" s="37"/>
    </row>
    <row r="71" spans="4:4" s="36" customFormat="1">
      <c r="D71" s="37"/>
    </row>
    <row r="72" spans="4:4" s="36" customFormat="1">
      <c r="D72" s="37"/>
    </row>
    <row r="73" spans="4:4" s="36" customFormat="1">
      <c r="D73" s="37"/>
    </row>
    <row r="74" spans="4:4" s="36" customFormat="1">
      <c r="D74" s="37"/>
    </row>
    <row r="75" spans="4:4" s="36" customFormat="1">
      <c r="D75" s="37"/>
    </row>
  </sheetData>
  <mergeCells count="21">
    <mergeCell ref="C57:K57"/>
    <mergeCell ref="C58:K58"/>
    <mergeCell ref="C59:K59"/>
    <mergeCell ref="C51:K51"/>
    <mergeCell ref="C52:K52"/>
    <mergeCell ref="C53:K53"/>
    <mergeCell ref="C54:K54"/>
    <mergeCell ref="C55:K55"/>
    <mergeCell ref="C56:K56"/>
    <mergeCell ref="C45:K45"/>
    <mergeCell ref="C46:K46"/>
    <mergeCell ref="C47:K47"/>
    <mergeCell ref="C48:K48"/>
    <mergeCell ref="C49:K49"/>
    <mergeCell ref="C50:K50"/>
    <mergeCell ref="E2:K2"/>
    <mergeCell ref="E10:I10"/>
    <mergeCell ref="E21:K21"/>
    <mergeCell ref="E29:I29"/>
    <mergeCell ref="A42:D42"/>
    <mergeCell ref="C44:K44"/>
  </mergeCells>
  <pageMargins left="0.25" right="0.25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IVL Debts &amp; Glossary of terms</vt:lpstr>
      <vt:lpstr>'IVL Debts &amp; Glossary of terms'!Print_Area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Nonlapan Cheewinjarasroj</cp:lastModifiedBy>
  <cp:lastPrinted>2019-02-28T08:20:14Z</cp:lastPrinted>
  <dcterms:created xsi:type="dcterms:W3CDTF">2019-02-28T08:18:57Z</dcterms:created>
  <dcterms:modified xsi:type="dcterms:W3CDTF">2019-02-28T08:49:39Z</dcterms:modified>
</cp:coreProperties>
</file>