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-SV-FS02\vol-J\USER\Vikash\Current folder\IVL forecast &amp; estimates\MD&amp;A 1Q20\Upload on website\Eng version\"/>
    </mc:Choice>
  </mc:AlternateContent>
  <bookViews>
    <workbookView xWindow="0" yWindow="0" windowWidth="19200" windowHeight="7050"/>
  </bookViews>
  <sheets>
    <sheet name="Historical Financials in US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PRD3">#REF!</definedName>
    <definedName name="___PRD3_4">#REF!</definedName>
    <definedName name="___PRD3_8">#REF!</definedName>
    <definedName name="__PRD1">237</definedName>
    <definedName name="__QTR1">#REF!</definedName>
    <definedName name="__QTR2">#REF!</definedName>
    <definedName name="__QTR3">#REF!</definedName>
    <definedName name="__QTR4">#REF!</definedName>
    <definedName name="_xlnm._FilterDatabase" localSheetId="0" hidden="1">'Historical Financials in USD'!$K$1:$AP$118</definedName>
    <definedName name="_PRD1">237</definedName>
    <definedName name="_PRD3">[1]AllData!#REF!</definedName>
    <definedName name="_PRD3_4">[1]AllData!#REF!</definedName>
    <definedName name="_PRD3_8">[1]AllData!#REF!</definedName>
    <definedName name="_PST1">#REF!</definedName>
    <definedName name="_PST1_4">#REF!</definedName>
    <definedName name="_PST1_8">#REF!</definedName>
    <definedName name="_QTR1">[2]PRM!$H$1:$H$13</definedName>
    <definedName name="_QTR2">[2]PRM!$I$1:$I$13</definedName>
    <definedName name="_QTR3">[2]PRM!$J$1:$J$13</definedName>
    <definedName name="_QTR4">[3]Prm!$H$1:$H$13</definedName>
    <definedName name="_SCB1">'[4]SCB 1 - Current'!$F$10</definedName>
    <definedName name="_SCB2">'[4]SCB 2 - Current'!$F$11</definedName>
    <definedName name="ACCOUNT">'[5]S&amp;S BGT'!$S$2:$S$21</definedName>
    <definedName name="ACH">[5]Value!$AE$15</definedName>
    <definedName name="AddOne">[6]NBCA_2001_Completed!#REF!</definedName>
    <definedName name="AddOne_4">[6]NBCA_2001_Completed!#REF!</definedName>
    <definedName name="AddOne_8">[6]NBCA_2001_Completed!#REF!</definedName>
    <definedName name="ajn">#REF!</definedName>
    <definedName name="AKS">[5]Value!$AE$19</definedName>
    <definedName name="AR">[5]Value!$AE$12</definedName>
    <definedName name="AREA">#REF!</definedName>
    <definedName name="AREA_9">#REF!</definedName>
    <definedName name="AREADOM">#REF!</definedName>
    <definedName name="AREADOM_9">#REF!</definedName>
    <definedName name="AREW">#REF!</definedName>
    <definedName name="ASS">#REF!</definedName>
    <definedName name="ATH">[5]Value!$AE$9</definedName>
    <definedName name="AvgDep">#REF!</definedName>
    <definedName name="AW">[5]Value!$AE$28</definedName>
    <definedName name="BASE">[7]PRM!$A$19:$B$20</definedName>
    <definedName name="BASE_9">#REF!</definedName>
    <definedName name="BKS">[5]Value!$AE$25</definedName>
    <definedName name="BM">[5]Value!$AE$29</definedName>
    <definedName name="BUDGET">#REF!</definedName>
    <definedName name="BuiltIn_AutoFilter___1">#REF!</definedName>
    <definedName name="CellNow">[6]NBCA_2001_Completed!#REF!</definedName>
    <definedName name="CellNow_4">[6]NBCA_2001_Completed!#REF!</definedName>
    <definedName name="CellNow_8">[6]NBCA_2001_Completed!#REF!</definedName>
    <definedName name="CL">0.05</definedName>
    <definedName name="CP">#REF!</definedName>
    <definedName name="CPGRD">#REF!</definedName>
    <definedName name="CPI___0">#REF!</definedName>
    <definedName name="CPIII___0">#REF!</definedName>
    <definedName name="CW">20000</definedName>
    <definedName name="CW_1">20000</definedName>
    <definedName name="CW_2">20000</definedName>
    <definedName name="d">#REF!</definedName>
    <definedName name="da">'[8]OCT-2001'!#REF!</definedName>
    <definedName name="da_4">'[8]OCT-2001'!#REF!</definedName>
    <definedName name="da_8">'[8]OCT-2001'!#REF!</definedName>
    <definedName name="DATA">#REF!</definedName>
    <definedName name="DATA_9">#REF!</definedName>
    <definedName name="Database_MI">#REF!</definedName>
    <definedName name="Database_MI_4">#REF!</definedName>
    <definedName name="Database_MI_8">#REF!</definedName>
    <definedName name="date">#REF!</definedName>
    <definedName name="DAYS">360</definedName>
    <definedName name="DAYS_1">360</definedName>
    <definedName name="DAYS_2">360</definedName>
    <definedName name="DBL___0">#REF!</definedName>
    <definedName name="DCD">[5]Value!$AE$20</definedName>
    <definedName name="DELTA">20</definedName>
    <definedName name="DELTA_1">20</definedName>
    <definedName name="DELTA_2">20</definedName>
    <definedName name="DEM">NA()</definedName>
    <definedName name="DEP">#REF!</definedName>
    <definedName name="DEP_4">#REF!</definedName>
    <definedName name="DEP_8">#REF!</definedName>
    <definedName name="dm">'[9]PRMT-00'!$H$8</definedName>
    <definedName name="DTYCHANGES">#REF!</definedName>
    <definedName name="DWT">[5]Value!$AE$31</definedName>
    <definedName name="EUR">[10]PRMT!$E$36</definedName>
    <definedName name="Excel_BuiltIn__FilterDatabase">#REF!</definedName>
    <definedName name="Excel_BuiltIn__FilterDatabase_5">[11]eliminations!#REF!</definedName>
    <definedName name="Excel_BuiltIn_Database">#REF!</definedName>
    <definedName name="Excel_BuiltIn_Extract">#REF!</definedName>
    <definedName name="Excel_BuiltIn_Extract_4">#REF!</definedName>
    <definedName name="Excel_BuiltIn_Extract_8">#REF!</definedName>
    <definedName name="Excel_BuiltIn_Extract_9">#REF!</definedName>
    <definedName name="Excel_BuiltIn_Extract_9_4">#REF!</definedName>
    <definedName name="Excel_BuiltIn_Extract_9_8">#REF!</definedName>
    <definedName name="Excel_BuiltIn_Print_Area">#REF!</definedName>
    <definedName name="Excel_BuiltIn_Print_Area_9">#REF!</definedName>
    <definedName name="Filt2">'[12]Sum_Exp Delta'!#REF!</definedName>
    <definedName name="Filt2_4">'[12]Sum_Exp Delta'!#REF!</definedName>
    <definedName name="Filt2_8">'[12]Sum_Exp Delta'!#REF!</definedName>
    <definedName name="Filt2_9">#REF!</definedName>
    <definedName name="Filt2_9_4">#REF!</definedName>
    <definedName name="Filt2_9_8">#REF!</definedName>
    <definedName name="FORM1">"$BUDGET.$#REF!$#REF!:$#REF!$#REF!"</definedName>
    <definedName name="FORM1___0">"$#REF!.$S$1:$V$1"</definedName>
    <definedName name="FORM2">"$BUDGET.$#REF!$#REF!:$#REF!$#REF!"</definedName>
    <definedName name="FORM2___0">"$#REF!.$Z$1:$AF$1"</definedName>
    <definedName name="GRAD2">#REF!</definedName>
    <definedName name="GRADE">#REF!</definedName>
    <definedName name="GRADEAREA">#REF!</definedName>
    <definedName name="GRADEAREA_9">#REF!</definedName>
    <definedName name="H">[13]PRM!$C$18:$D$19</definedName>
    <definedName name="H_9">#REF!</definedName>
    <definedName name="HR">[5]Value!$AE$26</definedName>
    <definedName name="HVA">#REF!</definedName>
    <definedName name="i">#REF!</definedName>
    <definedName name="I___0">#REF!</definedName>
    <definedName name="idr">'[14]PRMT-00'!$H$7</definedName>
    <definedName name="IDR_1">#REF!</definedName>
    <definedName name="IDR_2">#REF!</definedName>
    <definedName name="idr_9">#REF!</definedName>
    <definedName name="III">#REF!</definedName>
    <definedName name="III___0">#REF!</definedName>
    <definedName name="INSR">#REF!</definedName>
    <definedName name="INT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41621.0369560185</definedName>
    <definedName name="IQ_NTM" hidden="1">6000</definedName>
    <definedName name="IQ_OPENED55" hidden="1">1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">[5]Value!$AE$29</definedName>
    <definedName name="IVWISE">#REF!</definedName>
    <definedName name="J">[13]PRM!$A$16:$B$17</definedName>
    <definedName name="J_9">#REF!</definedName>
    <definedName name="JKM">[5]Value!$AE$21</definedName>
    <definedName name="K">[13]PRM!$A$18:$B$19</definedName>
    <definedName name="K_9">#REF!</definedName>
    <definedName name="kdk">[5]Value!$AE$22</definedName>
    <definedName name="kl">[5]Value!$AE$17</definedName>
    <definedName name="KPR">[5]Value!$AE$16</definedName>
    <definedName name="L">[13]PRM!$C$16:$D$17</definedName>
    <definedName name="L_9">#REF!</definedName>
    <definedName name="LC">#REF!</definedName>
    <definedName name="LC_4">#REF!</definedName>
    <definedName name="LC_8">#REF!</definedName>
    <definedName name="LNP">[5]Value!#REF!</definedName>
    <definedName name="LNP_4">[5]Value!#REF!</definedName>
    <definedName name="LNP_8">[5]Value!#REF!</definedName>
    <definedName name="LUP_Name">'[15]FG-NOV06'!$M$1:$BW$1</definedName>
    <definedName name="m">1000000</definedName>
    <definedName name="merger">#REF!</definedName>
    <definedName name="merger___0">#REF!</definedName>
    <definedName name="MKS">[5]Value!$AE$23</definedName>
    <definedName name="month">[16]Prm!$A$2:$B$13</definedName>
    <definedName name="mps">#REF!</definedName>
    <definedName name="ms">[5]Value!$AE$32</definedName>
    <definedName name="MTH">[5]Value!$I$2</definedName>
    <definedName name="n">'[17]Pet Resin'!$G$2</definedName>
    <definedName name="Next1">[6]NBCA_2001_Completed!#REF!</definedName>
    <definedName name="Next1_4">[6]NBCA_2001_Completed!#REF!</definedName>
    <definedName name="Next1_8">[6]NBCA_2001_Completed!#REF!</definedName>
    <definedName name="Next11">[6]NBCA_2001_Completed!#REF!</definedName>
    <definedName name="Next11_4">[6]NBCA_2001_Completed!#REF!</definedName>
    <definedName name="Next11_8">[6]NBCA_2001_Completed!#REF!</definedName>
    <definedName name="Next2">[6]NBCA_2001_Completed!#REF!</definedName>
    <definedName name="Next2_4">[6]NBCA_2001_Completed!#REF!</definedName>
    <definedName name="Next2_8">[6]NBCA_2001_Completed!#REF!</definedName>
    <definedName name="Next21">[6]NBCA_2001_Completed!#REF!</definedName>
    <definedName name="Next21_4">[6]NBCA_2001_Completed!#REF!</definedName>
    <definedName name="Next21_8">[6]NBCA_2001_Completed!#REF!</definedName>
    <definedName name="Next3">[6]NBCA_2001_Completed!#REF!</definedName>
    <definedName name="Next3_4">[6]NBCA_2001_Completed!#REF!</definedName>
    <definedName name="Next3_8">[6]NBCA_2001_Completed!#REF!</definedName>
    <definedName name="Next31">[6]NBCA_2001_Completed!#REF!</definedName>
    <definedName name="Next31_4">[6]NBCA_2001_Completed!#REF!</definedName>
    <definedName name="Next31_8">[6]NBCA_2001_Completed!#REF!</definedName>
    <definedName name="No">'[18]P&amp;L'!$D$1</definedName>
    <definedName name="pa">12/10</definedName>
    <definedName name="PARITY">[19]Contract!$M$2:$N$4</definedName>
    <definedName name="PARITY_9">#REF!</definedName>
    <definedName name="plan">[19]EXPSCHE!$X$6</definedName>
    <definedName name="plan_9">#REF!</definedName>
    <definedName name="POYCHANGES">#REF!</definedName>
    <definedName name="PRD">537</definedName>
    <definedName name="PRD3_9">#REF!</definedName>
    <definedName name="PRD3_9_4">#REF!</definedName>
    <definedName name="PRD3_9_8">#REF!</definedName>
    <definedName name="PRICE">"$#REF!.$A$2:$D$23"</definedName>
    <definedName name="_xlnm.Print_Area" localSheetId="0">'Historical Financials in USD'!$A$1:$AQ$101</definedName>
    <definedName name="PRODTOTAL">#REF!</definedName>
    <definedName name="production">#REF!</definedName>
    <definedName name="PRODWVG1">#REF!</definedName>
    <definedName name="PRODWVG2">#REF!</definedName>
    <definedName name="Project">'[20]New Projects'!$AS$3:$AS$4</definedName>
    <definedName name="ProjectName">{"BU Name or Client/Project Name"}</definedName>
    <definedName name="PS">[5]Value!$AE$11</definedName>
    <definedName name="PST1___0">"$#REF!.$B$5"</definedName>
    <definedName name="Q">3</definedName>
    <definedName name="Q_1">3</definedName>
    <definedName name="Q_2">3</definedName>
    <definedName name="QTR">3</definedName>
    <definedName name="QTR_1">3</definedName>
    <definedName name="QTR_2">3</definedName>
    <definedName name="Qtr_9">#REF!</definedName>
    <definedName name="QTR1_9">#REF!</definedName>
    <definedName name="QTR2_9">#REF!</definedName>
    <definedName name="QTR3_9">#REF!</definedName>
    <definedName name="QTR4_9">#REF!</definedName>
    <definedName name="RJ">[5]Value!$AE$13</definedName>
    <definedName name="rjd">[5]Value!$AE$30</definedName>
    <definedName name="RM">[5]Value!$AE$11</definedName>
    <definedName name="RMPRICE">#REF!</definedName>
    <definedName name="rt_insu">[19]Contract!$Z$6</definedName>
    <definedName name="rt_insu_9">#REF!</definedName>
    <definedName name="rt_intt">[19]Contract!$AC$6</definedName>
    <definedName name="rt_intt_9">#REF!</definedName>
    <definedName name="rt_intt1">[10]CNT!$AE$5</definedName>
    <definedName name="RTG">[5]Value!$AE$11</definedName>
    <definedName name="RTR">[5]Value!$AE$27</definedName>
    <definedName name="S">'[21]PRMT-03'!$H$9</definedName>
    <definedName name="SDY">#REF!</definedName>
    <definedName name="sgd">#REF!/#REF!</definedName>
    <definedName name="SM">[5]Value!$AE$20</definedName>
    <definedName name="ss">#REF!</definedName>
    <definedName name="SSP">[7]PRM!$A$17:$B$18</definedName>
    <definedName name="SSPGRD">#REF!</definedName>
    <definedName name="ssss">#REF!</definedName>
    <definedName name="stores">#REF!</definedName>
    <definedName name="SUMM">#REF!</definedName>
    <definedName name="SUMMARY">#REF!</definedName>
    <definedName name="T">1000</definedName>
    <definedName name="T_1">1000</definedName>
    <definedName name="T_2">1000</definedName>
    <definedName name="Third">#REF!</definedName>
    <definedName name="TO">[5]Value!$B$6</definedName>
    <definedName name="TT">"INDORAMA SYNTHETICS, POLYESTER DIVISION, PWK"</definedName>
    <definedName name="usd">9318</definedName>
    <definedName name="USD_1">#REF!</definedName>
    <definedName name="USD_2">#REF!</definedName>
    <definedName name="USD_9">9415</definedName>
    <definedName name="USD_PER_MTR">#REF!</definedName>
    <definedName name="USD_PER_MTR_4">#REF!</definedName>
    <definedName name="USD_PER_MTR_8">#REF!</definedName>
    <definedName name="utility">#REF!</definedName>
    <definedName name="UTL">#REF!</definedName>
    <definedName name="Variance">#REF!</definedName>
    <definedName name="Variance_9">#REF!</definedName>
    <definedName name="VF">'[22]PRMT-00'!$H$7</definedName>
    <definedName name="VF_1">#REF!</definedName>
    <definedName name="VF_2">#REF!</definedName>
    <definedName name="VK">[5]Value!$AE$18</definedName>
    <definedName name="warehouse">#REF!</definedName>
    <definedName name="xrt">[23]TABLES!$A$2:$C$22</definedName>
    <definedName name="Y">360</definedName>
    <definedName name="Y_1">360</definedName>
    <definedName name="Y_2">360</definedName>
    <definedName name="Y_9">12</definedName>
    <definedName name="YEN">NA()</definedName>
    <definedName name="YEN_1">NA()</definedName>
    <definedName name="YEN_1_1">USD_1/#REF!</definedName>
    <definedName name="YEN_1_1_1">USD_1/#REF!</definedName>
    <definedName name="YEN_1_1_1_28">USD_1/#REF!</definedName>
    <definedName name="YEN_1_1_1_34">USD_1/#REF!</definedName>
    <definedName name="YEN_1_1_1_4">USD_1/#REF!</definedName>
    <definedName name="YEN_1_1_1_46">USD_1/#REF!</definedName>
    <definedName name="YEN_1_1_1_7">USD_1/#REF!</definedName>
    <definedName name="YEN_1_1_1_8">USD_1/#REF!</definedName>
    <definedName name="YEN_1_1_28">USD_1/#REF!</definedName>
    <definedName name="YEN_1_1_34">USD_1/#REF!</definedName>
    <definedName name="YEN_1_1_4">USD_1/#REF!</definedName>
    <definedName name="YEN_1_1_46">USD_1/#REF!</definedName>
    <definedName name="YEN_1_1_7">USD_1/#REF!</definedName>
    <definedName name="YEN_1_1_8">USD_1/#REF!</definedName>
    <definedName name="YEN_1_1_8_1">USD_1/#REF!</definedName>
    <definedName name="YEN_1_1_8_1_28">USD_1/#REF!</definedName>
    <definedName name="YEN_1_1_8_1_34">USD_1/#REF!</definedName>
    <definedName name="YEN_1_1_8_1_4">USD_1/#REF!</definedName>
    <definedName name="YEN_1_1_8_1_46">USD_1/#REF!</definedName>
    <definedName name="YEN_1_1_8_1_7">USD_1/#REF!</definedName>
    <definedName name="YEN_1_1_8_1_8">USD_1/#REF!</definedName>
    <definedName name="YEN_1_1_8_28">USD_1/#REF!</definedName>
    <definedName name="YEN_1_1_8_34">USD_1/#REF!</definedName>
    <definedName name="YEN_1_1_8_4">USD_1/#REF!</definedName>
    <definedName name="YEN_1_1_8_46">USD_1/#REF!</definedName>
    <definedName name="YEN_1_1_8_7">USD_1/#REF!</definedName>
    <definedName name="YEN_1_1_8_8">USD_1/#REF!</definedName>
    <definedName name="YEN_1_8">NA()</definedName>
    <definedName name="YEN_2">USD_2/#REF!</definedName>
    <definedName name="YEN_2_1">USD_2/#REF!</definedName>
    <definedName name="YEN_2_1_28">USD_2/#REF!</definedName>
    <definedName name="YEN_2_1_34">USD_2/#REF!</definedName>
    <definedName name="YEN_2_1_4">USD_2/#REF!</definedName>
    <definedName name="YEN_2_1_46">USD_2/#REF!</definedName>
    <definedName name="YEN_2_1_7">USD_2/#REF!</definedName>
    <definedName name="YEN_2_1_8">USD_2/#REF!</definedName>
    <definedName name="YEN_2_1_8_28">USD_2/#REF!</definedName>
    <definedName name="YEN_2_1_8_34">USD_2/#REF!</definedName>
    <definedName name="YEN_2_1_8_4">USD_2/#REF!</definedName>
    <definedName name="YEN_2_1_8_46">USD_2/#REF!</definedName>
    <definedName name="YEN_2_1_8_7">USD_2/#REF!</definedName>
    <definedName name="YEN_2_1_8_8">USD_2/#REF!</definedName>
    <definedName name="YEN_2_28">USD_2/#REF!</definedName>
    <definedName name="YEN_2_34">USD_2/#REF!</definedName>
    <definedName name="YEN_2_4">USD_2/#REF!</definedName>
    <definedName name="YEN_2_46">USD_2/#REF!</definedName>
    <definedName name="YEN_2_7">USD_2/#REF!</definedName>
    <definedName name="YEN_2_8">USD_2/#REF!</definedName>
    <definedName name="YEN_2_8_28">USD_2/#REF!</definedName>
    <definedName name="YEN_2_8_34">USD_2/#REF!</definedName>
    <definedName name="YEN_2_8_4">USD_2/#REF!</definedName>
    <definedName name="YEN_2_8_46">USD_2/#REF!</definedName>
    <definedName name="YEN_2_8_7">USD_2/#REF!</definedName>
    <definedName name="YEN_2_8_8">USD_2/#REF!</definedName>
    <definedName name="YEN_8">NA()</definedName>
    <definedName name="YEN_9">NA()</definedName>
    <definedName name="YVR">[5]Value!$AE$24</definedName>
    <definedName name="YY">4</definedName>
    <definedName name="YY_1">4</definedName>
    <definedName name="YY_2">4</definedName>
    <definedName name="zz">3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F7" i="1"/>
  <c r="G5" i="1"/>
  <c r="H5" i="1"/>
  <c r="G6" i="1"/>
  <c r="L7" i="1"/>
  <c r="N7" i="1"/>
  <c r="H6" i="1"/>
  <c r="H81" i="1" s="1"/>
  <c r="AA7" i="1"/>
  <c r="AB7" i="1"/>
  <c r="AE7" i="1"/>
  <c r="AF7" i="1"/>
  <c r="AI7" i="1"/>
  <c r="AJ7" i="1"/>
  <c r="AM7" i="1"/>
  <c r="AN7" i="1"/>
  <c r="AQ7" i="1"/>
  <c r="C7" i="1"/>
  <c r="E7" i="1"/>
  <c r="J7" i="1"/>
  <c r="K7" i="1"/>
  <c r="M7" i="1"/>
  <c r="O7" i="1"/>
  <c r="P7" i="1"/>
  <c r="Q7" i="1"/>
  <c r="R7" i="1"/>
  <c r="S7" i="1"/>
  <c r="T7" i="1"/>
  <c r="U7" i="1"/>
  <c r="V7" i="1"/>
  <c r="W7" i="1"/>
  <c r="X7" i="1"/>
  <c r="Y7" i="1"/>
  <c r="Z7" i="1"/>
  <c r="AC7" i="1"/>
  <c r="AG7" i="1"/>
  <c r="AH7" i="1"/>
  <c r="AK7" i="1"/>
  <c r="AL7" i="1"/>
  <c r="AO7" i="1"/>
  <c r="AP7" i="1"/>
  <c r="M12" i="1"/>
  <c r="L13" i="1"/>
  <c r="L14" i="1"/>
  <c r="F17" i="1"/>
  <c r="V17" i="1"/>
  <c r="V20" i="1" s="1"/>
  <c r="AH15" i="1"/>
  <c r="AH84" i="1" s="1"/>
  <c r="M15" i="1"/>
  <c r="M84" i="1" s="1"/>
  <c r="AL17" i="1"/>
  <c r="AL20" i="1" s="1"/>
  <c r="AP15" i="1"/>
  <c r="D17" i="1"/>
  <c r="D20" i="1" s="1"/>
  <c r="D24" i="1" s="1"/>
  <c r="G17" i="1"/>
  <c r="L17" i="1"/>
  <c r="L20" i="1" s="1"/>
  <c r="L24" i="1" s="1"/>
  <c r="S17" i="1"/>
  <c r="S20" i="1" s="1"/>
  <c r="T17" i="1"/>
  <c r="T20" i="1" s="1"/>
  <c r="T24" i="1" s="1"/>
  <c r="W17" i="1"/>
  <c r="W20" i="1" s="1"/>
  <c r="AB17" i="1"/>
  <c r="AB20" i="1" s="1"/>
  <c r="AB24" i="1" s="1"/>
  <c r="AE17" i="1"/>
  <c r="AJ17" i="1"/>
  <c r="AJ20" i="1" s="1"/>
  <c r="AJ24" i="1" s="1"/>
  <c r="M16" i="1"/>
  <c r="AQ17" i="1"/>
  <c r="AQ20" i="1" s="1"/>
  <c r="C17" i="1"/>
  <c r="E17" i="1"/>
  <c r="E20" i="1" s="1"/>
  <c r="E24" i="1" s="1"/>
  <c r="E27" i="1" s="1"/>
  <c r="H17" i="1"/>
  <c r="H20" i="1" s="1"/>
  <c r="H28" i="1" s="1"/>
  <c r="H90" i="1" s="1"/>
  <c r="I17" i="1"/>
  <c r="I20" i="1" s="1"/>
  <c r="O17" i="1"/>
  <c r="O20" i="1" s="1"/>
  <c r="P17" i="1"/>
  <c r="Q17" i="1"/>
  <c r="Q20" i="1" s="1"/>
  <c r="U17" i="1"/>
  <c r="U20" i="1" s="1"/>
  <c r="U28" i="1" s="1"/>
  <c r="X17" i="1"/>
  <c r="X20" i="1" s="1"/>
  <c r="X29" i="1" s="1"/>
  <c r="Y17" i="1"/>
  <c r="AC17" i="1"/>
  <c r="AC20" i="1" s="1"/>
  <c r="AC28" i="1" s="1"/>
  <c r="AC90" i="1" s="1"/>
  <c r="AF17" i="1"/>
  <c r="AF20" i="1" s="1"/>
  <c r="AG17" i="1"/>
  <c r="AK17" i="1"/>
  <c r="AK20" i="1" s="1"/>
  <c r="AK28" i="1" s="1"/>
  <c r="AN17" i="1"/>
  <c r="AN20" i="1" s="1"/>
  <c r="AN29" i="1" s="1"/>
  <c r="AP18" i="1"/>
  <c r="N18" i="1" s="1"/>
  <c r="N87" i="1" s="1"/>
  <c r="F19" i="1"/>
  <c r="G19" i="1"/>
  <c r="AD19" i="1"/>
  <c r="M19" i="1"/>
  <c r="C20" i="1"/>
  <c r="C24" i="1" s="1"/>
  <c r="C27" i="1" s="1"/>
  <c r="P20" i="1"/>
  <c r="P29" i="1" s="1"/>
  <c r="AD21" i="1"/>
  <c r="AH21" i="1"/>
  <c r="M21" i="1"/>
  <c r="AD22" i="1"/>
  <c r="X22" i="1"/>
  <c r="X91" i="1" s="1"/>
  <c r="M22" i="1"/>
  <c r="AH23" i="1"/>
  <c r="AH42" i="1" s="1"/>
  <c r="M23" i="1"/>
  <c r="Q24" i="1"/>
  <c r="Q27" i="1" s="1"/>
  <c r="AH25" i="1"/>
  <c r="AD25" i="1"/>
  <c r="M25" i="1"/>
  <c r="M93" i="1" s="1"/>
  <c r="M26" i="1"/>
  <c r="N26" i="1"/>
  <c r="D28" i="1"/>
  <c r="D29" i="1" s="1"/>
  <c r="L28" i="1"/>
  <c r="AJ28" i="1"/>
  <c r="AJ90" i="1" s="1"/>
  <c r="AQ28" i="1"/>
  <c r="AQ90" i="1" s="1"/>
  <c r="E29" i="1"/>
  <c r="V29" i="1"/>
  <c r="AB29" i="1"/>
  <c r="AJ29" i="1"/>
  <c r="AK29" i="1"/>
  <c r="AL29" i="1"/>
  <c r="Z30" i="1"/>
  <c r="M30" i="1"/>
  <c r="H36" i="1"/>
  <c r="I36" i="1"/>
  <c r="AH35" i="1"/>
  <c r="Q36" i="1"/>
  <c r="V36" i="1"/>
  <c r="Y36" i="1"/>
  <c r="AF36" i="1"/>
  <c r="AG36" i="1"/>
  <c r="AP35" i="1"/>
  <c r="N35" i="1" s="1"/>
  <c r="C36" i="1"/>
  <c r="D36" i="1"/>
  <c r="E36" i="1"/>
  <c r="F36" i="1"/>
  <c r="G36" i="1"/>
  <c r="L36" i="1"/>
  <c r="O36" i="1"/>
  <c r="P36" i="1"/>
  <c r="S36" i="1"/>
  <c r="T36" i="1"/>
  <c r="U36" i="1"/>
  <c r="W36" i="1"/>
  <c r="X36" i="1"/>
  <c r="AA36" i="1"/>
  <c r="AB36" i="1"/>
  <c r="AC36" i="1"/>
  <c r="AE36" i="1"/>
  <c r="AI36" i="1"/>
  <c r="AJ36" i="1"/>
  <c r="AK36" i="1"/>
  <c r="AL36" i="1"/>
  <c r="AM36" i="1"/>
  <c r="AN36" i="1"/>
  <c r="AQ36" i="1"/>
  <c r="D37" i="1"/>
  <c r="E37" i="1"/>
  <c r="G37" i="1"/>
  <c r="J37" i="1"/>
  <c r="L37" i="1"/>
  <c r="AI37" i="1"/>
  <c r="AM37" i="1"/>
  <c r="AQ37" i="1"/>
  <c r="K37" i="1"/>
  <c r="AP39" i="1"/>
  <c r="AN37" i="1"/>
  <c r="R40" i="1"/>
  <c r="Z40" i="1"/>
  <c r="AD40" i="1"/>
  <c r="AP40" i="1"/>
  <c r="AH40" i="1"/>
  <c r="AO37" i="1"/>
  <c r="C42" i="1"/>
  <c r="D42" i="1"/>
  <c r="E42" i="1"/>
  <c r="F42" i="1"/>
  <c r="G42" i="1"/>
  <c r="H42" i="1"/>
  <c r="I42" i="1"/>
  <c r="J42" i="1"/>
  <c r="K42" i="1"/>
  <c r="L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I42" i="1"/>
  <c r="AJ42" i="1"/>
  <c r="AK42" i="1"/>
  <c r="AL42" i="1"/>
  <c r="AM42" i="1"/>
  <c r="AO42" i="1" s="1"/>
  <c r="N42" i="1" s="1"/>
  <c r="AQ42" i="1"/>
  <c r="F46" i="1"/>
  <c r="H46" i="1"/>
  <c r="I48" i="1"/>
  <c r="I50" i="1" s="1"/>
  <c r="L46" i="1"/>
  <c r="L48" i="1" s="1"/>
  <c r="N46" i="1"/>
  <c r="Q48" i="1"/>
  <c r="G46" i="1"/>
  <c r="Y48" i="1"/>
  <c r="AG48" i="1"/>
  <c r="AG50" i="1" s="1"/>
  <c r="AH46" i="1"/>
  <c r="K46" i="1"/>
  <c r="M46" i="1"/>
  <c r="AO48" i="1"/>
  <c r="AO50" i="1" s="1"/>
  <c r="C48" i="1"/>
  <c r="C50" i="1" s="1"/>
  <c r="C55" i="1" s="1"/>
  <c r="J48" i="1"/>
  <c r="J50" i="1" s="1"/>
  <c r="K47" i="1"/>
  <c r="F47" i="1"/>
  <c r="F48" i="1" s="1"/>
  <c r="F50" i="1" s="1"/>
  <c r="F56" i="1" s="1"/>
  <c r="S48" i="1"/>
  <c r="S50" i="1" s="1"/>
  <c r="S55" i="1" s="1"/>
  <c r="V48" i="1"/>
  <c r="V50" i="1" s="1"/>
  <c r="H47" i="1"/>
  <c r="AA48" i="1"/>
  <c r="AA50" i="1" s="1"/>
  <c r="AA55" i="1" s="1"/>
  <c r="AD47" i="1"/>
  <c r="AH47" i="1"/>
  <c r="AI48" i="1"/>
  <c r="AI50" i="1" s="1"/>
  <c r="AI55" i="1" s="1"/>
  <c r="AL48" i="1"/>
  <c r="AL50" i="1" s="1"/>
  <c r="AL55" i="1" s="1"/>
  <c r="M47" i="1"/>
  <c r="AP48" i="1"/>
  <c r="AP50" i="1" s="1"/>
  <c r="AP55" i="1" s="1"/>
  <c r="D48" i="1"/>
  <c r="D75" i="1" s="1"/>
  <c r="E48" i="1"/>
  <c r="E50" i="1" s="1"/>
  <c r="E55" i="1" s="1"/>
  <c r="O48" i="1"/>
  <c r="P48" i="1"/>
  <c r="P50" i="1" s="1"/>
  <c r="T48" i="1"/>
  <c r="U48" i="1"/>
  <c r="U50" i="1" s="1"/>
  <c r="U56" i="1" s="1"/>
  <c r="W48" i="1"/>
  <c r="X48" i="1"/>
  <c r="X50" i="1" s="1"/>
  <c r="AB48" i="1"/>
  <c r="AC48" i="1"/>
  <c r="AC50" i="1" s="1"/>
  <c r="AC55" i="1" s="1"/>
  <c r="AE48" i="1"/>
  <c r="AE50" i="1" s="1"/>
  <c r="AF48" i="1"/>
  <c r="AF50" i="1" s="1"/>
  <c r="AJ48" i="1"/>
  <c r="AK48" i="1"/>
  <c r="AK50" i="1" s="1"/>
  <c r="AK55" i="1" s="1"/>
  <c r="AM48" i="1"/>
  <c r="AN48" i="1"/>
  <c r="AN50" i="1" s="1"/>
  <c r="N49" i="1"/>
  <c r="AD49" i="1"/>
  <c r="AH49" i="1"/>
  <c r="L49" i="1"/>
  <c r="D50" i="1"/>
  <c r="D56" i="1" s="1"/>
  <c r="D57" i="1" s="1"/>
  <c r="Q50" i="1"/>
  <c r="Q56" i="1" s="1"/>
  <c r="AB50" i="1"/>
  <c r="AB55" i="1" s="1"/>
  <c r="C52" i="1"/>
  <c r="K51" i="1"/>
  <c r="S52" i="1"/>
  <c r="V51" i="1"/>
  <c r="AD51" i="1"/>
  <c r="AH51" i="1"/>
  <c r="M51" i="1"/>
  <c r="L51" i="1"/>
  <c r="E52" i="1"/>
  <c r="P52" i="1"/>
  <c r="U52" i="1"/>
  <c r="X52" i="1"/>
  <c r="AC52" i="1"/>
  <c r="AF52" i="1"/>
  <c r="AN52" i="1"/>
  <c r="D52" i="1"/>
  <c r="G52" i="1"/>
  <c r="I52" i="1"/>
  <c r="N53" i="1"/>
  <c r="O52" i="1"/>
  <c r="Q52" i="1"/>
  <c r="T52" i="1"/>
  <c r="V53" i="1"/>
  <c r="W52" i="1"/>
  <c r="AB52" i="1"/>
  <c r="AD53" i="1"/>
  <c r="AE52" i="1"/>
  <c r="AH53" i="1"/>
  <c r="L53" i="1"/>
  <c r="H52" i="1"/>
  <c r="AH54" i="1"/>
  <c r="L54" i="1"/>
  <c r="AD54" i="1"/>
  <c r="AK52" i="1"/>
  <c r="K54" i="1"/>
  <c r="M54" i="1"/>
  <c r="N54" i="1"/>
  <c r="J55" i="1"/>
  <c r="Q55" i="1"/>
  <c r="E56" i="1"/>
  <c r="E57" i="1" s="1"/>
  <c r="J56" i="1"/>
  <c r="J57" i="1" s="1"/>
  <c r="C60" i="1"/>
  <c r="C61" i="1" s="1"/>
  <c r="D60" i="1"/>
  <c r="E60" i="1"/>
  <c r="F60" i="1"/>
  <c r="G60" i="1"/>
  <c r="G61" i="1" s="1"/>
  <c r="G62" i="1" s="1"/>
  <c r="H60" i="1"/>
  <c r="H61" i="1" s="1"/>
  <c r="H62" i="1" s="1"/>
  <c r="I60" i="1"/>
  <c r="J60" i="1"/>
  <c r="L60" i="1"/>
  <c r="O60" i="1"/>
  <c r="O61" i="1" s="1"/>
  <c r="O62" i="1" s="1"/>
  <c r="P60" i="1"/>
  <c r="Q60" i="1"/>
  <c r="Q61" i="1" s="1"/>
  <c r="Q62" i="1" s="1"/>
  <c r="R60" i="1"/>
  <c r="R61" i="1" s="1"/>
  <c r="S60" i="1"/>
  <c r="S61" i="1" s="1"/>
  <c r="T60" i="1"/>
  <c r="U60" i="1"/>
  <c r="U61" i="1" s="1"/>
  <c r="U62" i="1" s="1"/>
  <c r="V60" i="1"/>
  <c r="W60" i="1"/>
  <c r="W61" i="1" s="1"/>
  <c r="W62" i="1" s="1"/>
  <c r="X60" i="1"/>
  <c r="Y60" i="1"/>
  <c r="Z60" i="1"/>
  <c r="AA60" i="1"/>
  <c r="AA61" i="1" s="1"/>
  <c r="AB60" i="1"/>
  <c r="AC60" i="1"/>
  <c r="AC61" i="1" s="1"/>
  <c r="AC62" i="1" s="1"/>
  <c r="AD60" i="1"/>
  <c r="AE60" i="1"/>
  <c r="AF60" i="1"/>
  <c r="AF61" i="1" s="1"/>
  <c r="AF62" i="1" s="1"/>
  <c r="AG60" i="1"/>
  <c r="AG61" i="1" s="1"/>
  <c r="AI60" i="1"/>
  <c r="AI61" i="1" s="1"/>
  <c r="AJ60" i="1"/>
  <c r="AK60" i="1"/>
  <c r="AL60" i="1"/>
  <c r="AM60" i="1"/>
  <c r="AN60" i="1"/>
  <c r="AN61" i="1" s="1"/>
  <c r="AO60" i="1"/>
  <c r="AO61" i="1" s="1"/>
  <c r="AO62" i="1" s="1"/>
  <c r="AP60" i="1"/>
  <c r="AP61" i="1" s="1"/>
  <c r="AQ60" i="1"/>
  <c r="AQ61" i="1" s="1"/>
  <c r="E61" i="1"/>
  <c r="E62" i="1" s="1"/>
  <c r="AK61" i="1"/>
  <c r="AK62" i="1" s="1"/>
  <c r="N63" i="1"/>
  <c r="D68" i="1"/>
  <c r="D73" i="1" s="1"/>
  <c r="F68" i="1"/>
  <c r="F73" i="1" s="1"/>
  <c r="J61" i="1"/>
  <c r="L68" i="1"/>
  <c r="P61" i="1"/>
  <c r="P62" i="1" s="1"/>
  <c r="T68" i="1"/>
  <c r="T73" i="1" s="1"/>
  <c r="V68" i="1"/>
  <c r="V73" i="1" s="1"/>
  <c r="AB68" i="1"/>
  <c r="AB73" i="1" s="1"/>
  <c r="AE64" i="1"/>
  <c r="AE68" i="1" s="1"/>
  <c r="AE73" i="1" s="1"/>
  <c r="AJ68" i="1"/>
  <c r="AL68" i="1"/>
  <c r="AH65" i="1"/>
  <c r="M65" i="1"/>
  <c r="N65" i="1"/>
  <c r="E68" i="1"/>
  <c r="G68" i="1"/>
  <c r="G73" i="1" s="1"/>
  <c r="H68" i="1"/>
  <c r="H73" i="1" s="1"/>
  <c r="O68" i="1"/>
  <c r="O73" i="1" s="1"/>
  <c r="P68" i="1"/>
  <c r="Q68" i="1"/>
  <c r="Q73" i="1" s="1"/>
  <c r="S68" i="1"/>
  <c r="S73" i="1" s="1"/>
  <c r="U68" i="1"/>
  <c r="U73" i="1" s="1"/>
  <c r="AG68" i="1"/>
  <c r="AH66" i="1"/>
  <c r="M66" i="1"/>
  <c r="N66" i="1"/>
  <c r="AO68" i="1"/>
  <c r="AO73" i="1" s="1"/>
  <c r="E78" i="1"/>
  <c r="U78" i="1"/>
  <c r="AC78" i="1"/>
  <c r="AH67" i="1"/>
  <c r="N67" i="1"/>
  <c r="K68" i="1"/>
  <c r="K73" i="1" s="1"/>
  <c r="AA68" i="1"/>
  <c r="AA73" i="1" s="1"/>
  <c r="AF68" i="1"/>
  <c r="AI68" i="1"/>
  <c r="AI73" i="1" s="1"/>
  <c r="AK68" i="1"/>
  <c r="AM68" i="1"/>
  <c r="AM73" i="1" s="1"/>
  <c r="AN68" i="1"/>
  <c r="AQ68" i="1"/>
  <c r="AQ73" i="1" s="1"/>
  <c r="M69" i="1"/>
  <c r="N69" i="1"/>
  <c r="AH70" i="1"/>
  <c r="M70" i="1"/>
  <c r="N71" i="1"/>
  <c r="Z71" i="1"/>
  <c r="AD71" i="1"/>
  <c r="M72" i="1"/>
  <c r="N72" i="1"/>
  <c r="AD72" i="1"/>
  <c r="AH72" i="1"/>
  <c r="P73" i="1"/>
  <c r="AF73" i="1"/>
  <c r="Q75" i="1"/>
  <c r="D78" i="1"/>
  <c r="F78" i="1"/>
  <c r="G78" i="1"/>
  <c r="H78" i="1"/>
  <c r="I78" i="1"/>
  <c r="J78" i="1"/>
  <c r="K78" i="1"/>
  <c r="L78" i="1"/>
  <c r="O78" i="1"/>
  <c r="P78" i="1"/>
  <c r="Q78" i="1"/>
  <c r="R78" i="1"/>
  <c r="S78" i="1"/>
  <c r="T78" i="1"/>
  <c r="V78" i="1"/>
  <c r="W78" i="1"/>
  <c r="X78" i="1"/>
  <c r="Y78" i="1"/>
  <c r="AA78" i="1"/>
  <c r="AB78" i="1"/>
  <c r="AE78" i="1"/>
  <c r="AF78" i="1"/>
  <c r="AG78" i="1"/>
  <c r="AI78" i="1"/>
  <c r="AJ78" i="1"/>
  <c r="AL78" i="1"/>
  <c r="AM78" i="1"/>
  <c r="AN78" i="1"/>
  <c r="AQ78" i="1"/>
  <c r="C81" i="1"/>
  <c r="C91" i="1" s="1"/>
  <c r="D81" i="1"/>
  <c r="D79" i="1" s="1"/>
  <c r="E81" i="1"/>
  <c r="E79" i="1" s="1"/>
  <c r="F81" i="1"/>
  <c r="F79" i="1" s="1"/>
  <c r="G81" i="1"/>
  <c r="G79" i="1" s="1"/>
  <c r="I81" i="1"/>
  <c r="I79" i="1" s="1"/>
  <c r="J81" i="1"/>
  <c r="J79" i="1" s="1"/>
  <c r="K81" i="1"/>
  <c r="K79" i="1" s="1"/>
  <c r="L81" i="1"/>
  <c r="L79" i="1" s="1"/>
  <c r="M81" i="1"/>
  <c r="M91" i="1" s="1"/>
  <c r="N81" i="1"/>
  <c r="O81" i="1"/>
  <c r="O91" i="1" s="1"/>
  <c r="P81" i="1"/>
  <c r="P79" i="1" s="1"/>
  <c r="Q81" i="1"/>
  <c r="Q79" i="1" s="1"/>
  <c r="R81" i="1"/>
  <c r="R79" i="1" s="1"/>
  <c r="S81" i="1"/>
  <c r="S79" i="1" s="1"/>
  <c r="T81" i="1"/>
  <c r="T79" i="1" s="1"/>
  <c r="U81" i="1"/>
  <c r="U79" i="1" s="1"/>
  <c r="V81" i="1"/>
  <c r="V79" i="1" s="1"/>
  <c r="W81" i="1"/>
  <c r="W79" i="1" s="1"/>
  <c r="X81" i="1"/>
  <c r="X79" i="1" s="1"/>
  <c r="Y81" i="1"/>
  <c r="Y79" i="1" s="1"/>
  <c r="Z81" i="1"/>
  <c r="Z79" i="1" s="1"/>
  <c r="AA81" i="1"/>
  <c r="AA79" i="1" s="1"/>
  <c r="AB81" i="1"/>
  <c r="AB79" i="1" s="1"/>
  <c r="AC81" i="1"/>
  <c r="AC79" i="1" s="1"/>
  <c r="AE81" i="1"/>
  <c r="AE79" i="1" s="1"/>
  <c r="AF81" i="1"/>
  <c r="AF79" i="1" s="1"/>
  <c r="AG81" i="1"/>
  <c r="AG79" i="1" s="1"/>
  <c r="AH81" i="1"/>
  <c r="AI81" i="1"/>
  <c r="AI79" i="1" s="1"/>
  <c r="AJ81" i="1"/>
  <c r="AJ79" i="1" s="1"/>
  <c r="AK81" i="1"/>
  <c r="AK79" i="1" s="1"/>
  <c r="AL81" i="1"/>
  <c r="AL79" i="1" s="1"/>
  <c r="AM81" i="1"/>
  <c r="AM79" i="1" s="1"/>
  <c r="AN81" i="1"/>
  <c r="AN79" i="1" s="1"/>
  <c r="AO81" i="1"/>
  <c r="AO79" i="1" s="1"/>
  <c r="AP81" i="1"/>
  <c r="AP79" i="1" s="1"/>
  <c r="AQ81" i="1"/>
  <c r="AQ79" i="1" s="1"/>
  <c r="A84" i="1"/>
  <c r="C84" i="1"/>
  <c r="D84" i="1"/>
  <c r="E84" i="1"/>
  <c r="F84" i="1"/>
  <c r="G84" i="1"/>
  <c r="I84" i="1"/>
  <c r="J84" i="1"/>
  <c r="L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E84" i="1"/>
  <c r="AF84" i="1"/>
  <c r="AG84" i="1"/>
  <c r="AI84" i="1"/>
  <c r="AJ84" i="1"/>
  <c r="AK84" i="1"/>
  <c r="AL84" i="1"/>
  <c r="AM84" i="1"/>
  <c r="AN84" i="1"/>
  <c r="AO84" i="1"/>
  <c r="AP84" i="1"/>
  <c r="AQ84" i="1"/>
  <c r="A86" i="1"/>
  <c r="C86" i="1"/>
  <c r="D86" i="1"/>
  <c r="E86" i="1"/>
  <c r="F86" i="1"/>
  <c r="G86" i="1"/>
  <c r="G89" i="1" s="1"/>
  <c r="I86" i="1"/>
  <c r="J86" i="1"/>
  <c r="J89" i="1" s="1"/>
  <c r="K86" i="1"/>
  <c r="L86" i="1"/>
  <c r="M86" i="1"/>
  <c r="O86" i="1"/>
  <c r="P86" i="1"/>
  <c r="Q86" i="1"/>
  <c r="R86" i="1"/>
  <c r="S86" i="1"/>
  <c r="S89" i="1" s="1"/>
  <c r="T86" i="1"/>
  <c r="U86" i="1"/>
  <c r="V86" i="1"/>
  <c r="W86" i="1"/>
  <c r="X86" i="1"/>
  <c r="Y86" i="1"/>
  <c r="AA86" i="1"/>
  <c r="AB86" i="1"/>
  <c r="AC86" i="1"/>
  <c r="AE86" i="1"/>
  <c r="AF86" i="1"/>
  <c r="AG86" i="1"/>
  <c r="AI86" i="1"/>
  <c r="AJ86" i="1"/>
  <c r="AK86" i="1"/>
  <c r="AL86" i="1"/>
  <c r="AM86" i="1"/>
  <c r="AN86" i="1"/>
  <c r="AQ86" i="1"/>
  <c r="A87" i="1"/>
  <c r="C87" i="1"/>
  <c r="D87" i="1"/>
  <c r="D89" i="1" s="1"/>
  <c r="E87" i="1"/>
  <c r="F87" i="1"/>
  <c r="G87" i="1"/>
  <c r="I87" i="1"/>
  <c r="J87" i="1"/>
  <c r="K87" i="1"/>
  <c r="K89" i="1" s="1"/>
  <c r="L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E87" i="1"/>
  <c r="AF87" i="1"/>
  <c r="AG87" i="1"/>
  <c r="AI87" i="1"/>
  <c r="AJ87" i="1"/>
  <c r="AK87" i="1"/>
  <c r="AL87" i="1"/>
  <c r="AM87" i="1"/>
  <c r="AN87" i="1"/>
  <c r="AO87" i="1"/>
  <c r="AP87" i="1"/>
  <c r="AQ87" i="1"/>
  <c r="AQ89" i="1" s="1"/>
  <c r="A90" i="1"/>
  <c r="L90" i="1"/>
  <c r="U90" i="1"/>
  <c r="AK90" i="1"/>
  <c r="E91" i="1"/>
  <c r="F91" i="1"/>
  <c r="P91" i="1"/>
  <c r="V91" i="1"/>
  <c r="AA91" i="1"/>
  <c r="AE91" i="1"/>
  <c r="AG91" i="1"/>
  <c r="AI91" i="1"/>
  <c r="AM91" i="1"/>
  <c r="A92" i="1"/>
  <c r="C92" i="1"/>
  <c r="D92" i="1"/>
  <c r="E92" i="1"/>
  <c r="F92" i="1"/>
  <c r="I92" i="1"/>
  <c r="J92" i="1"/>
  <c r="K92" i="1"/>
  <c r="L92" i="1"/>
  <c r="M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E92" i="1"/>
  <c r="AF92" i="1"/>
  <c r="AG92" i="1"/>
  <c r="AI92" i="1"/>
  <c r="AJ92" i="1"/>
  <c r="AK92" i="1"/>
  <c r="AL92" i="1"/>
  <c r="AM92" i="1"/>
  <c r="AN92" i="1"/>
  <c r="AO92" i="1"/>
  <c r="AQ92" i="1"/>
  <c r="A93" i="1"/>
  <c r="C93" i="1"/>
  <c r="D93" i="1"/>
  <c r="E93" i="1"/>
  <c r="F93" i="1"/>
  <c r="G93" i="1"/>
  <c r="I93" i="1"/>
  <c r="J93" i="1"/>
  <c r="K93" i="1"/>
  <c r="L93" i="1"/>
  <c r="O93" i="1"/>
  <c r="P93" i="1"/>
  <c r="Q93" i="1"/>
  <c r="R93" i="1"/>
  <c r="S93" i="1"/>
  <c r="T93" i="1"/>
  <c r="U93" i="1"/>
  <c r="V93" i="1"/>
  <c r="W93" i="1"/>
  <c r="X93" i="1"/>
  <c r="Y93" i="1"/>
  <c r="AA93" i="1"/>
  <c r="AB93" i="1"/>
  <c r="AC93" i="1"/>
  <c r="AE93" i="1"/>
  <c r="AF93" i="1"/>
  <c r="AG93" i="1"/>
  <c r="AH93" i="1"/>
  <c r="AI93" i="1"/>
  <c r="AI95" i="1" s="1"/>
  <c r="AJ93" i="1"/>
  <c r="AK93" i="1"/>
  <c r="AL93" i="1"/>
  <c r="AM93" i="1"/>
  <c r="AN93" i="1"/>
  <c r="AQ93" i="1"/>
  <c r="L94" i="1"/>
  <c r="M94" i="1"/>
  <c r="N94" i="1"/>
  <c r="AP94" i="1"/>
  <c r="AQ94" i="1"/>
  <c r="A99" i="1"/>
  <c r="X75" i="1" l="1"/>
  <c r="AL89" i="1"/>
  <c r="AK91" i="1"/>
  <c r="AK95" i="1" s="1"/>
  <c r="AK97" i="1" s="1"/>
  <c r="AK99" i="1" s="1"/>
  <c r="T91" i="1"/>
  <c r="C89" i="1"/>
  <c r="AK75" i="1"/>
  <c r="T75" i="1"/>
  <c r="E43" i="1"/>
  <c r="T28" i="1"/>
  <c r="T90" i="1" s="1"/>
  <c r="F89" i="1"/>
  <c r="V56" i="1"/>
  <c r="AO75" i="1"/>
  <c r="AB91" i="1"/>
  <c r="AB95" i="1" s="1"/>
  <c r="AB97" i="1" s="1"/>
  <c r="AB99" i="1" s="1"/>
  <c r="M95" i="1"/>
  <c r="W75" i="1"/>
  <c r="D74" i="1"/>
  <c r="T29" i="1"/>
  <c r="AQ91" i="1"/>
  <c r="AQ95" i="1" s="1"/>
  <c r="AQ97" i="1" s="1"/>
  <c r="AQ99" i="1" s="1"/>
  <c r="AC91" i="1"/>
  <c r="AC95" i="1" s="1"/>
  <c r="V89" i="1"/>
  <c r="X89" i="1"/>
  <c r="P89" i="1"/>
  <c r="J77" i="1"/>
  <c r="AB28" i="1"/>
  <c r="AB90" i="1" s="1"/>
  <c r="G92" i="1"/>
  <c r="AH60" i="1"/>
  <c r="AH61" i="1" s="1"/>
  <c r="AH62" i="1" s="1"/>
  <c r="AB89" i="1"/>
  <c r="AJ50" i="1"/>
  <c r="W50" i="1"/>
  <c r="W56" i="1" s="1"/>
  <c r="D91" i="1"/>
  <c r="D95" i="1" s="1"/>
  <c r="H48" i="1"/>
  <c r="H50" i="1" s="1"/>
  <c r="M48" i="1"/>
  <c r="AL91" i="1"/>
  <c r="X95" i="1"/>
  <c r="X97" i="1" s="1"/>
  <c r="X99" i="1" s="1"/>
  <c r="X100" i="1" s="1"/>
  <c r="P95" i="1"/>
  <c r="P97" i="1" s="1"/>
  <c r="P99" i="1" s="1"/>
  <c r="E95" i="1"/>
  <c r="AJ91" i="1"/>
  <c r="AJ95" i="1" s="1"/>
  <c r="AJ97" i="1" s="1"/>
  <c r="AJ99" i="1" s="1"/>
  <c r="W91" i="1"/>
  <c r="Q74" i="1"/>
  <c r="AC56" i="1"/>
  <c r="T50" i="1"/>
  <c r="T56" i="1" s="1"/>
  <c r="V55" i="1"/>
  <c r="L29" i="1"/>
  <c r="C43" i="1"/>
  <c r="C44" i="1" s="1"/>
  <c r="X24" i="1"/>
  <c r="X27" i="1" s="1"/>
  <c r="X43" i="1" s="1"/>
  <c r="AF56" i="1"/>
  <c r="AF55" i="1"/>
  <c r="X55" i="1"/>
  <c r="X56" i="1"/>
  <c r="I91" i="1"/>
  <c r="I95" i="1" s="1"/>
  <c r="I97" i="1" s="1"/>
  <c r="I99" i="1" s="1"/>
  <c r="AG75" i="1"/>
  <c r="Y75" i="1"/>
  <c r="Y76" i="1" s="1"/>
  <c r="C28" i="1"/>
  <c r="AG95" i="1"/>
  <c r="Y89" i="1"/>
  <c r="Q89" i="1"/>
  <c r="E77" i="1"/>
  <c r="AC75" i="1"/>
  <c r="AC76" i="1" s="1"/>
  <c r="J75" i="1"/>
  <c r="AP56" i="1"/>
  <c r="D55" i="1"/>
  <c r="AM95" i="1"/>
  <c r="U95" i="1"/>
  <c r="U91" i="1"/>
  <c r="AG89" i="1"/>
  <c r="AK89" i="1"/>
  <c r="AA89" i="1"/>
  <c r="R89" i="1"/>
  <c r="AP75" i="1"/>
  <c r="AB75" i="1"/>
  <c r="AB76" i="1" s="1"/>
  <c r="I75" i="1"/>
  <c r="AL56" i="1"/>
  <c r="O75" i="1"/>
  <c r="O74" i="1" s="1"/>
  <c r="F20" i="1"/>
  <c r="F29" i="1" s="1"/>
  <c r="G7" i="1"/>
  <c r="D90" i="1"/>
  <c r="F75" i="1"/>
  <c r="F74" i="1" s="1"/>
  <c r="AK56" i="1"/>
  <c r="U55" i="1"/>
  <c r="S91" i="1"/>
  <c r="S95" i="1" s="1"/>
  <c r="S97" i="1" s="1"/>
  <c r="S99" i="1" s="1"/>
  <c r="L89" i="1"/>
  <c r="AI89" i="1"/>
  <c r="AI97" i="1" s="1"/>
  <c r="AI99" i="1" s="1"/>
  <c r="AN75" i="1"/>
  <c r="E75" i="1"/>
  <c r="AA56" i="1"/>
  <c r="X28" i="1"/>
  <c r="X90" i="1" s="1"/>
  <c r="AM75" i="1"/>
  <c r="AO76" i="1" s="1"/>
  <c r="V75" i="1"/>
  <c r="V74" i="1" s="1"/>
  <c r="AG62" i="1"/>
  <c r="Q91" i="1"/>
  <c r="Y91" i="1"/>
  <c r="Y95" i="1" s="1"/>
  <c r="Y97" i="1" s="1"/>
  <c r="Y99" i="1" s="1"/>
  <c r="T89" i="1"/>
  <c r="AL75" i="1"/>
  <c r="U75" i="1"/>
  <c r="U74" i="1" s="1"/>
  <c r="AO74" i="1"/>
  <c r="AB56" i="1"/>
  <c r="P56" i="1"/>
  <c r="P55" i="1"/>
  <c r="H79" i="1"/>
  <c r="H91" i="1"/>
  <c r="AE55" i="1"/>
  <c r="AE56" i="1"/>
  <c r="AP42" i="1"/>
  <c r="AO55" i="1"/>
  <c r="AO56" i="1"/>
  <c r="AN56" i="1"/>
  <c r="AN55" i="1"/>
  <c r="AF29" i="1"/>
  <c r="AF28" i="1"/>
  <c r="AF90" i="1" s="1"/>
  <c r="AF24" i="1"/>
  <c r="AF27" i="1" s="1"/>
  <c r="AN24" i="1"/>
  <c r="AN27" i="1" s="1"/>
  <c r="H92" i="1"/>
  <c r="AO91" i="1"/>
  <c r="AF91" i="1"/>
  <c r="AF95" i="1" s="1"/>
  <c r="V95" i="1"/>
  <c r="L91" i="1"/>
  <c r="L95" i="1" s="1"/>
  <c r="W89" i="1"/>
  <c r="O89" i="1"/>
  <c r="D77" i="1"/>
  <c r="AI56" i="1"/>
  <c r="O50" i="1"/>
  <c r="M42" i="1"/>
  <c r="AK24" i="1"/>
  <c r="AK27" i="1" s="1"/>
  <c r="AA95" i="1"/>
  <c r="AN91" i="1"/>
  <c r="AN95" i="1" s="1"/>
  <c r="K91" i="1"/>
  <c r="K95" i="1" s="1"/>
  <c r="K97" i="1" s="1"/>
  <c r="AJ89" i="1"/>
  <c r="I89" i="1"/>
  <c r="AF89" i="1"/>
  <c r="E89" i="1"/>
  <c r="E97" i="1" s="1"/>
  <c r="E99" i="1" s="1"/>
  <c r="E100" i="1" s="1"/>
  <c r="AJ75" i="1"/>
  <c r="I61" i="1"/>
  <c r="I62" i="1" s="1"/>
  <c r="M60" i="1"/>
  <c r="AC29" i="1"/>
  <c r="P28" i="1"/>
  <c r="P90" i="1" s="1"/>
  <c r="H93" i="1"/>
  <c r="W95" i="1"/>
  <c r="O95" i="1"/>
  <c r="T95" i="1"/>
  <c r="H87" i="1"/>
  <c r="AN89" i="1"/>
  <c r="AE89" i="1"/>
  <c r="U89" i="1"/>
  <c r="O79" i="1"/>
  <c r="AH52" i="1"/>
  <c r="AC24" i="1"/>
  <c r="AC27" i="1" s="1"/>
  <c r="AC43" i="1" s="1"/>
  <c r="C95" i="1"/>
  <c r="C97" i="1" s="1"/>
  <c r="AE95" i="1"/>
  <c r="AL95" i="1"/>
  <c r="AL97" i="1" s="1"/>
  <c r="AL99" i="1" s="1"/>
  <c r="AM89" i="1"/>
  <c r="AC89" i="1"/>
  <c r="AF75" i="1"/>
  <c r="AF74" i="1" s="1"/>
  <c r="L50" i="1"/>
  <c r="L55" i="1" s="1"/>
  <c r="AN28" i="1"/>
  <c r="AN90" i="1" s="1"/>
  <c r="G20" i="1"/>
  <c r="G24" i="1" s="1"/>
  <c r="G27" i="1" s="1"/>
  <c r="G43" i="1" s="1"/>
  <c r="G44" i="1" s="1"/>
  <c r="Q95" i="1"/>
  <c r="Q97" i="1" s="1"/>
  <c r="Q99" i="1" s="1"/>
  <c r="Q100" i="1" s="1"/>
  <c r="G91" i="1"/>
  <c r="AP62" i="1"/>
  <c r="R62" i="1"/>
  <c r="K48" i="1"/>
  <c r="K75" i="1" s="1"/>
  <c r="K74" i="1" s="1"/>
  <c r="Q43" i="1"/>
  <c r="U29" i="1"/>
  <c r="P24" i="1"/>
  <c r="P27" i="1" s="1"/>
  <c r="P43" i="1" s="1"/>
  <c r="F95" i="1"/>
  <c r="F97" i="1" s="1"/>
  <c r="F99" i="1" s="1"/>
  <c r="H84" i="1"/>
  <c r="AH79" i="1"/>
  <c r="P75" i="1"/>
  <c r="Y50" i="1"/>
  <c r="H86" i="1"/>
  <c r="H89" i="1" s="1"/>
  <c r="N60" i="1"/>
  <c r="D97" i="1"/>
  <c r="D99" i="1" s="1"/>
  <c r="C99" i="1"/>
  <c r="C100" i="1" s="1"/>
  <c r="AD65" i="1"/>
  <c r="I68" i="1"/>
  <c r="I73" i="1" s="1"/>
  <c r="L73" i="1"/>
  <c r="J62" i="1"/>
  <c r="Z91" i="1"/>
  <c r="R91" i="1"/>
  <c r="R95" i="1" s="1"/>
  <c r="J91" i="1"/>
  <c r="J95" i="1" s="1"/>
  <c r="J97" i="1" s="1"/>
  <c r="J99" i="1" s="1"/>
  <c r="P74" i="1"/>
  <c r="N79" i="1"/>
  <c r="L52" i="1"/>
  <c r="AG73" i="1"/>
  <c r="AN62" i="1"/>
  <c r="N61" i="1"/>
  <c r="F77" i="1"/>
  <c r="F57" i="1"/>
  <c r="I56" i="1"/>
  <c r="I55" i="1"/>
  <c r="N70" i="1"/>
  <c r="M71" i="1"/>
  <c r="W68" i="1"/>
  <c r="W73" i="1" s="1"/>
  <c r="W74" i="1" s="1"/>
  <c r="E73" i="1"/>
  <c r="AC68" i="1"/>
  <c r="AG56" i="1"/>
  <c r="AG55" i="1"/>
  <c r="AP76" i="1"/>
  <c r="AM74" i="1"/>
  <c r="T74" i="1"/>
  <c r="AN73" i="1"/>
  <c r="AD70" i="1"/>
  <c r="M68" i="1"/>
  <c r="AJ73" i="1"/>
  <c r="AG74" i="1"/>
  <c r="AL73" i="1"/>
  <c r="AL74" i="1" s="1"/>
  <c r="AK73" i="1"/>
  <c r="AK74" i="1" s="1"/>
  <c r="AH69" i="1"/>
  <c r="AP68" i="1"/>
  <c r="AP73" i="1" s="1"/>
  <c r="AP74" i="1" s="1"/>
  <c r="R68" i="1"/>
  <c r="R73" i="1" s="1"/>
  <c r="J68" i="1"/>
  <c r="AQ62" i="1"/>
  <c r="AI62" i="1"/>
  <c r="AA62" i="1"/>
  <c r="S62" i="1"/>
  <c r="C62" i="1"/>
  <c r="AO52" i="1"/>
  <c r="AG52" i="1"/>
  <c r="Y52" i="1"/>
  <c r="J52" i="1"/>
  <c r="V38" i="1"/>
  <c r="AK78" i="1"/>
  <c r="M63" i="1"/>
  <c r="AM61" i="1"/>
  <c r="AM62" i="1" s="1"/>
  <c r="AE61" i="1"/>
  <c r="AE62" i="1" s="1"/>
  <c r="S56" i="1"/>
  <c r="C56" i="1"/>
  <c r="N47" i="1"/>
  <c r="N48" i="1" s="1"/>
  <c r="N50" i="1" s="1"/>
  <c r="AQ48" i="1"/>
  <c r="AH39" i="1"/>
  <c r="M67" i="1"/>
  <c r="AL61" i="1"/>
  <c r="AL62" i="1" s="1"/>
  <c r="V61" i="1"/>
  <c r="V62" i="1" s="1"/>
  <c r="F61" i="1"/>
  <c r="F62" i="1" s="1"/>
  <c r="AM52" i="1"/>
  <c r="M53" i="1"/>
  <c r="M52" i="1" s="1"/>
  <c r="N51" i="1"/>
  <c r="AQ52" i="1"/>
  <c r="AI52" i="1"/>
  <c r="AA52" i="1"/>
  <c r="M49" i="1"/>
  <c r="AM50" i="1"/>
  <c r="V40" i="1"/>
  <c r="AD64" i="1"/>
  <c r="N64" i="1"/>
  <c r="K53" i="1"/>
  <c r="K52" i="1" s="1"/>
  <c r="Z52" i="1"/>
  <c r="R52" i="1"/>
  <c r="AD69" i="1"/>
  <c r="M64" i="1"/>
  <c r="AJ61" i="1"/>
  <c r="AB61" i="1"/>
  <c r="AB62" i="1" s="1"/>
  <c r="T61" i="1"/>
  <c r="T62" i="1" s="1"/>
  <c r="L61" i="1"/>
  <c r="L62" i="1" s="1"/>
  <c r="D61" i="1"/>
  <c r="D62" i="1" s="1"/>
  <c r="F55" i="1"/>
  <c r="AP52" i="1"/>
  <c r="Z39" i="1"/>
  <c r="AD38" i="1"/>
  <c r="AJ52" i="1"/>
  <c r="AL52" i="1"/>
  <c r="AD52" i="1"/>
  <c r="V52" i="1"/>
  <c r="AL39" i="1"/>
  <c r="M39" i="1" s="1"/>
  <c r="AD39" i="1"/>
  <c r="N39" i="1"/>
  <c r="AJ37" i="1"/>
  <c r="M35" i="1"/>
  <c r="M36" i="1" s="1"/>
  <c r="AP19" i="1"/>
  <c r="AP92" i="1" s="1"/>
  <c r="Q28" i="1"/>
  <c r="Q90" i="1" s="1"/>
  <c r="Q29" i="1"/>
  <c r="AJ27" i="1"/>
  <c r="AP36" i="1"/>
  <c r="F24" i="1"/>
  <c r="F27" i="1" s="1"/>
  <c r="F43" i="1" s="1"/>
  <c r="F44" i="1" s="1"/>
  <c r="F28" i="1"/>
  <c r="F90" i="1" s="1"/>
  <c r="AH48" i="1"/>
  <c r="Z48" i="1"/>
  <c r="R48" i="1"/>
  <c r="AD46" i="1"/>
  <c r="N40" i="1"/>
  <c r="V39" i="1"/>
  <c r="U24" i="1"/>
  <c r="U27" i="1" s="1"/>
  <c r="U43" i="1" s="1"/>
  <c r="AH18" i="1"/>
  <c r="AI17" i="1"/>
  <c r="AI20" i="1" s="1"/>
  <c r="K49" i="1"/>
  <c r="K50" i="1" s="1"/>
  <c r="G47" i="1"/>
  <c r="G48" i="1" s="1"/>
  <c r="AH30" i="1"/>
  <c r="Z25" i="1"/>
  <c r="Z93" i="1" s="1"/>
  <c r="M18" i="1"/>
  <c r="M87" i="1" s="1"/>
  <c r="M89" i="1" s="1"/>
  <c r="M97" i="1" s="1"/>
  <c r="M99" i="1" s="1"/>
  <c r="AG20" i="1"/>
  <c r="O24" i="1"/>
  <c r="O27" i="1" s="1"/>
  <c r="O43" i="1" s="1"/>
  <c r="O29" i="1"/>
  <c r="O28" i="1"/>
  <c r="O90" i="1" s="1"/>
  <c r="W24" i="1"/>
  <c r="W27" i="1" s="1"/>
  <c r="W43" i="1" s="1"/>
  <c r="W29" i="1"/>
  <c r="W28" i="1"/>
  <c r="W90" i="1" s="1"/>
  <c r="AO36" i="1"/>
  <c r="N15" i="1"/>
  <c r="AH12" i="1"/>
  <c r="AP38" i="1"/>
  <c r="I28" i="1"/>
  <c r="I90" i="1" s="1"/>
  <c r="I29" i="1"/>
  <c r="AQ29" i="1"/>
  <c r="AQ24" i="1"/>
  <c r="AQ27" i="1" s="1"/>
  <c r="AQ43" i="1" s="1"/>
  <c r="AL24" i="1"/>
  <c r="AL27" i="1" s="1"/>
  <c r="AL28" i="1"/>
  <c r="AL90" i="1" s="1"/>
  <c r="V24" i="1"/>
  <c r="V27" i="1" s="1"/>
  <c r="V43" i="1" s="1"/>
  <c r="V28" i="1"/>
  <c r="V90" i="1" s="1"/>
  <c r="AD6" i="1"/>
  <c r="I7" i="1"/>
  <c r="R39" i="1"/>
  <c r="Z38" i="1"/>
  <c r="R38" i="1"/>
  <c r="AE37" i="1"/>
  <c r="Z37" i="1"/>
  <c r="AD36" i="1"/>
  <c r="AP30" i="1"/>
  <c r="N30" i="1" s="1"/>
  <c r="AO93" i="1"/>
  <c r="H24" i="1"/>
  <c r="H27" i="1" s="1"/>
  <c r="H43" i="1" s="1"/>
  <c r="H44" i="1" s="1"/>
  <c r="H29" i="1"/>
  <c r="AE20" i="1"/>
  <c r="J17" i="1"/>
  <c r="J20" i="1" s="1"/>
  <c r="J36" i="1"/>
  <c r="AP12" i="1"/>
  <c r="N12" i="1" s="1"/>
  <c r="I24" i="1"/>
  <c r="I27" i="1" s="1"/>
  <c r="I43" i="1" s="1"/>
  <c r="AP21" i="1"/>
  <c r="Y20" i="1"/>
  <c r="E28" i="1"/>
  <c r="E90" i="1" s="1"/>
  <c r="T27" i="1"/>
  <c r="T43" i="1" s="1"/>
  <c r="M17" i="1"/>
  <c r="H7" i="1"/>
  <c r="AD5" i="1"/>
  <c r="AP22" i="1"/>
  <c r="N22" i="1" s="1"/>
  <c r="N21" i="1"/>
  <c r="AB27" i="1"/>
  <c r="AB43" i="1" s="1"/>
  <c r="S29" i="1"/>
  <c r="S28" i="1"/>
  <c r="S90" i="1" s="1"/>
  <c r="S24" i="1"/>
  <c r="S27" i="1" s="1"/>
  <c r="S43" i="1" s="1"/>
  <c r="AD30" i="1"/>
  <c r="AA17" i="1"/>
  <c r="AA20" i="1" s="1"/>
  <c r="AD16" i="1"/>
  <c r="L27" i="1"/>
  <c r="L43" i="1" s="1"/>
  <c r="D27" i="1"/>
  <c r="D43" i="1" s="1"/>
  <c r="D44" i="1" s="1"/>
  <c r="AH36" i="1"/>
  <c r="Z36" i="1"/>
  <c r="R17" i="1"/>
  <c r="R20" i="1" s="1"/>
  <c r="R36" i="1"/>
  <c r="AH22" i="1"/>
  <c r="AH91" i="1" s="1"/>
  <c r="AH19" i="1"/>
  <c r="AH92" i="1" s="1"/>
  <c r="AP23" i="1"/>
  <c r="N23" i="1" s="1"/>
  <c r="AD18" i="1"/>
  <c r="AH16" i="1"/>
  <c r="AH17" i="1" s="1"/>
  <c r="Z16" i="1"/>
  <c r="Z17" i="1" s="1"/>
  <c r="Z20" i="1" s="1"/>
  <c r="AM17" i="1"/>
  <c r="AM20" i="1" s="1"/>
  <c r="AP16" i="1"/>
  <c r="M50" i="1" l="1"/>
  <c r="R97" i="1"/>
  <c r="R99" i="1" s="1"/>
  <c r="W55" i="1"/>
  <c r="T55" i="1"/>
  <c r="AM97" i="1"/>
  <c r="AM99" i="1" s="1"/>
  <c r="L56" i="1"/>
  <c r="AC97" i="1"/>
  <c r="AC99" i="1" s="1"/>
  <c r="AC100" i="1" s="1"/>
  <c r="AG97" i="1"/>
  <c r="AG99" i="1" s="1"/>
  <c r="G95" i="1"/>
  <c r="G97" i="1" s="1"/>
  <c r="G99" i="1" s="1"/>
  <c r="AJ74" i="1"/>
  <c r="T97" i="1"/>
  <c r="T99" i="1" s="1"/>
  <c r="M75" i="1"/>
  <c r="V97" i="1"/>
  <c r="V99" i="1" s="1"/>
  <c r="V100" i="1" s="1"/>
  <c r="H56" i="1"/>
  <c r="H55" i="1"/>
  <c r="U97" i="1"/>
  <c r="U99" i="1" s="1"/>
  <c r="U100" i="1" s="1"/>
  <c r="E74" i="1"/>
  <c r="AJ56" i="1"/>
  <c r="AJ55" i="1"/>
  <c r="AB74" i="1"/>
  <c r="I74" i="1"/>
  <c r="L97" i="1"/>
  <c r="L99" i="1" s="1"/>
  <c r="L100" i="1" s="1"/>
  <c r="O97" i="1"/>
  <c r="O99" i="1" s="1"/>
  <c r="O100" i="1" s="1"/>
  <c r="AA97" i="1"/>
  <c r="AA99" i="1" s="1"/>
  <c r="AA100" i="1" s="1"/>
  <c r="M74" i="1"/>
  <c r="W97" i="1"/>
  <c r="W99" i="1" s="1"/>
  <c r="W100" i="1" s="1"/>
  <c r="AF97" i="1"/>
  <c r="AF99" i="1" s="1"/>
  <c r="AF100" i="1" s="1"/>
  <c r="AO95" i="1"/>
  <c r="AN76" i="1"/>
  <c r="C29" i="1"/>
  <c r="C90" i="1"/>
  <c r="F100" i="1"/>
  <c r="AE97" i="1"/>
  <c r="AE99" i="1" s="1"/>
  <c r="N55" i="1"/>
  <c r="L75" i="1"/>
  <c r="L74" i="1" s="1"/>
  <c r="P100" i="1"/>
  <c r="O56" i="1"/>
  <c r="O55" i="1"/>
  <c r="G28" i="1"/>
  <c r="G90" i="1" s="1"/>
  <c r="AN97" i="1"/>
  <c r="AN99" i="1" s="1"/>
  <c r="H95" i="1"/>
  <c r="H97" i="1" s="1"/>
  <c r="H99" i="1" s="1"/>
  <c r="H100" i="1" s="1"/>
  <c r="G29" i="1"/>
  <c r="D100" i="1"/>
  <c r="N19" i="1"/>
  <c r="N92" i="1" s="1"/>
  <c r="N73" i="1"/>
  <c r="AB100" i="1"/>
  <c r="Y56" i="1"/>
  <c r="Y55" i="1"/>
  <c r="AP78" i="1"/>
  <c r="AP86" i="1"/>
  <c r="AP89" i="1" s="1"/>
  <c r="AP17" i="1"/>
  <c r="AP20" i="1" s="1"/>
  <c r="AP29" i="1" s="1"/>
  <c r="K55" i="1"/>
  <c r="K56" i="1"/>
  <c r="AD78" i="1"/>
  <c r="AD86" i="1"/>
  <c r="Y28" i="1"/>
  <c r="Y90" i="1" s="1"/>
  <c r="Y29" i="1"/>
  <c r="Y24" i="1"/>
  <c r="Y27" i="1" s="1"/>
  <c r="AD48" i="1"/>
  <c r="C78" i="1"/>
  <c r="C79" i="1"/>
  <c r="AC73" i="1"/>
  <c r="AC74" i="1" s="1"/>
  <c r="Z95" i="1"/>
  <c r="S100" i="1"/>
  <c r="Z78" i="1"/>
  <c r="Z86" i="1"/>
  <c r="Z89" i="1" s="1"/>
  <c r="AH95" i="1"/>
  <c r="AA29" i="1"/>
  <c r="AA24" i="1"/>
  <c r="AA27" i="1" s="1"/>
  <c r="AA43" i="1" s="1"/>
  <c r="AA28" i="1"/>
  <c r="AA90" i="1" s="1"/>
  <c r="AP25" i="1"/>
  <c r="AP91" i="1"/>
  <c r="J24" i="1"/>
  <c r="J27" i="1" s="1"/>
  <c r="J43" i="1" s="1"/>
  <c r="J28" i="1"/>
  <c r="J90" i="1" s="1"/>
  <c r="J29" i="1"/>
  <c r="AD7" i="1"/>
  <c r="AD81" i="1"/>
  <c r="AD92" i="1"/>
  <c r="AD84" i="1"/>
  <c r="AD93" i="1"/>
  <c r="N36" i="1"/>
  <c r="N84" i="1"/>
  <c r="AG28" i="1"/>
  <c r="AG90" i="1" s="1"/>
  <c r="AG29" i="1"/>
  <c r="AG24" i="1"/>
  <c r="AG27" i="1" s="1"/>
  <c r="AG43" i="1" s="1"/>
  <c r="R50" i="1"/>
  <c r="S75" i="1"/>
  <c r="S74" i="1" s="1"/>
  <c r="R75" i="1"/>
  <c r="R74" i="1" s="1"/>
  <c r="AJ62" i="1"/>
  <c r="M62" i="1" s="1"/>
  <c r="M61" i="1"/>
  <c r="N52" i="1"/>
  <c r="N56" i="1"/>
  <c r="N77" i="1" s="1"/>
  <c r="AQ50" i="1"/>
  <c r="AQ75" i="1"/>
  <c r="AQ76" i="1" s="1"/>
  <c r="C68" i="1"/>
  <c r="C73" i="1" s="1"/>
  <c r="C74" i="1" s="1"/>
  <c r="N68" i="1"/>
  <c r="I57" i="1"/>
  <c r="I77" i="1"/>
  <c r="G100" i="1"/>
  <c r="AQ100" i="1"/>
  <c r="Z50" i="1"/>
  <c r="AA75" i="1"/>
  <c r="Z75" i="1"/>
  <c r="R24" i="1"/>
  <c r="R27" i="1" s="1"/>
  <c r="R43" i="1" s="1"/>
  <c r="R29" i="1"/>
  <c r="R28" i="1"/>
  <c r="R90" i="1" s="1"/>
  <c r="AH78" i="1"/>
  <c r="AH86" i="1"/>
  <c r="Z24" i="1"/>
  <c r="Z27" i="1" s="1"/>
  <c r="Z43" i="1" s="1"/>
  <c r="Z28" i="1"/>
  <c r="Z90" i="1" s="1"/>
  <c r="Z29" i="1"/>
  <c r="AJ43" i="1"/>
  <c r="M56" i="1"/>
  <c r="M77" i="1" s="1"/>
  <c r="M55" i="1"/>
  <c r="X68" i="1"/>
  <c r="X73" i="1" s="1"/>
  <c r="X74" i="1" s="1"/>
  <c r="X61" i="1"/>
  <c r="X62" i="1" s="1"/>
  <c r="AH50" i="1"/>
  <c r="AI75" i="1"/>
  <c r="AM76" i="1"/>
  <c r="AH75" i="1"/>
  <c r="AM56" i="1"/>
  <c r="AM55" i="1"/>
  <c r="AH20" i="1"/>
  <c r="AI29" i="1"/>
  <c r="AI24" i="1"/>
  <c r="AI27" i="1" s="1"/>
  <c r="AI43" i="1" s="1"/>
  <c r="AI28" i="1"/>
  <c r="AI90" i="1" s="1"/>
  <c r="AD37" i="1"/>
  <c r="AD87" i="1"/>
  <c r="M20" i="1"/>
  <c r="N38" i="1"/>
  <c r="N37" i="1" s="1"/>
  <c r="AP37" i="1"/>
  <c r="AD68" i="1"/>
  <c r="AD73" i="1" s="1"/>
  <c r="AD61" i="1"/>
  <c r="AD62" i="1" s="1"/>
  <c r="C57" i="1"/>
  <c r="C77" i="1"/>
  <c r="M73" i="1"/>
  <c r="I100" i="1"/>
  <c r="AF37" i="1"/>
  <c r="AF43" i="1" s="1"/>
  <c r="AK37" i="1"/>
  <c r="AK43" i="1" s="1"/>
  <c r="AL38" i="1"/>
  <c r="M38" i="1" s="1"/>
  <c r="AN74" i="1"/>
  <c r="AH87" i="1"/>
  <c r="T100" i="1"/>
  <c r="N16" i="1"/>
  <c r="AO17" i="1"/>
  <c r="AO20" i="1" s="1"/>
  <c r="AO78" i="1"/>
  <c r="AO86" i="1"/>
  <c r="AO89" i="1" s="1"/>
  <c r="N91" i="1"/>
  <c r="AD17" i="1"/>
  <c r="AD20" i="1" s="1"/>
  <c r="AL40" i="1"/>
  <c r="M78" i="1"/>
  <c r="M79" i="1"/>
  <c r="L77" i="1"/>
  <c r="L57" i="1"/>
  <c r="AH68" i="1"/>
  <c r="J73" i="1"/>
  <c r="J74" i="1" s="1"/>
  <c r="N62" i="1"/>
  <c r="AM24" i="1"/>
  <c r="AM27" i="1" s="1"/>
  <c r="AM43" i="1" s="1"/>
  <c r="AM29" i="1"/>
  <c r="AM28" i="1"/>
  <c r="AM90" i="1" s="1"/>
  <c r="AE24" i="1"/>
  <c r="AE27" i="1" s="1"/>
  <c r="AE29" i="1"/>
  <c r="AE28" i="1"/>
  <c r="AE90" i="1" s="1"/>
  <c r="G50" i="1"/>
  <c r="H75" i="1"/>
  <c r="H74" i="1" s="1"/>
  <c r="G75" i="1"/>
  <c r="AO97" i="1" l="1"/>
  <c r="AO99" i="1" s="1"/>
  <c r="J100" i="1"/>
  <c r="H57" i="1"/>
  <c r="H77" i="1"/>
  <c r="Z97" i="1"/>
  <c r="Z99" i="1" s="1"/>
  <c r="Z100" i="1" s="1"/>
  <c r="R100" i="1"/>
  <c r="AE43" i="1"/>
  <c r="AE100" i="1"/>
  <c r="N86" i="1"/>
  <c r="N89" i="1" s="1"/>
  <c r="N78" i="1"/>
  <c r="G56" i="1"/>
  <c r="G55" i="1"/>
  <c r="AQ55" i="1"/>
  <c r="AQ56" i="1"/>
  <c r="N17" i="1"/>
  <c r="N20" i="1" s="1"/>
  <c r="AD89" i="1"/>
  <c r="AL76" i="1"/>
  <c r="AK76" i="1"/>
  <c r="AJ76" i="1"/>
  <c r="R56" i="1"/>
  <c r="R55" i="1"/>
  <c r="M40" i="1"/>
  <c r="M37" i="1" s="1"/>
  <c r="AO28" i="1"/>
  <c r="AO90" i="1" s="1"/>
  <c r="AO24" i="1"/>
  <c r="AO27" i="1" s="1"/>
  <c r="AO29" i="1"/>
  <c r="M28" i="1"/>
  <c r="M90" i="1" s="1"/>
  <c r="M24" i="1"/>
  <c r="M27" i="1" s="1"/>
  <c r="M29" i="1"/>
  <c r="AI74" i="1"/>
  <c r="AA74" i="1"/>
  <c r="AP93" i="1"/>
  <c r="AP95" i="1" s="1"/>
  <c r="AP97" i="1" s="1"/>
  <c r="AP99" i="1" s="1"/>
  <c r="AP100" i="1" s="1"/>
  <c r="N25" i="1"/>
  <c r="N93" i="1" s="1"/>
  <c r="N95" i="1" s="1"/>
  <c r="AD50" i="1"/>
  <c r="AD75" i="1"/>
  <c r="AE75" i="1"/>
  <c r="AI76" i="1" s="1"/>
  <c r="K57" i="1"/>
  <c r="K77" i="1"/>
  <c r="AP24" i="1"/>
  <c r="AP27" i="1" s="1"/>
  <c r="AP43" i="1" s="1"/>
  <c r="AP28" i="1"/>
  <c r="AP90" i="1" s="1"/>
  <c r="Z56" i="1"/>
  <c r="Z55" i="1"/>
  <c r="AD79" i="1"/>
  <c r="AD91" i="1"/>
  <c r="AD95" i="1" s="1"/>
  <c r="AH56" i="1"/>
  <c r="AH55" i="1"/>
  <c r="G74" i="1"/>
  <c r="H76" i="1"/>
  <c r="Y61" i="1"/>
  <c r="Y62" i="1" s="1"/>
  <c r="Z64" i="1"/>
  <c r="Y68" i="1"/>
  <c r="Y73" i="1" s="1"/>
  <c r="Y74" i="1" s="1"/>
  <c r="AH89" i="1"/>
  <c r="AH97" i="1" s="1"/>
  <c r="AH99" i="1" s="1"/>
  <c r="Y43" i="1"/>
  <c r="Y100" i="1"/>
  <c r="AH73" i="1"/>
  <c r="AD24" i="1"/>
  <c r="AD27" i="1" s="1"/>
  <c r="AD43" i="1" s="1"/>
  <c r="AD28" i="1"/>
  <c r="AD90" i="1" s="1"/>
  <c r="AD29" i="1"/>
  <c r="AL37" i="1"/>
  <c r="AL43" i="1" s="1"/>
  <c r="AH38" i="1"/>
  <c r="AH37" i="1" s="1"/>
  <c r="AH24" i="1"/>
  <c r="AH27" i="1" s="1"/>
  <c r="AH29" i="1"/>
  <c r="AH28" i="1"/>
  <c r="AH90" i="1" s="1"/>
  <c r="AQ74" i="1"/>
  <c r="N74" i="1" s="1"/>
  <c r="N75" i="1"/>
  <c r="N97" i="1" l="1"/>
  <c r="N99" i="1" s="1"/>
  <c r="AH100" i="1"/>
  <c r="AD97" i="1"/>
  <c r="AD99" i="1" s="1"/>
  <c r="AD100" i="1" s="1"/>
  <c r="AD74" i="1"/>
  <c r="AF76" i="1"/>
  <c r="AE76" i="1"/>
  <c r="AD56" i="1"/>
  <c r="AD55" i="1"/>
  <c r="G57" i="1"/>
  <c r="G77" i="1"/>
  <c r="M43" i="1"/>
  <c r="M100" i="1"/>
  <c r="Z61" i="1"/>
  <c r="Z62" i="1" s="1"/>
  <c r="Z68" i="1"/>
  <c r="Z73" i="1" s="1"/>
  <c r="Z74" i="1" s="1"/>
  <c r="AE74" i="1"/>
  <c r="AH74" i="1" s="1"/>
  <c r="N24" i="1"/>
  <c r="N27" i="1" s="1"/>
  <c r="N43" i="1" s="1"/>
  <c r="N28" i="1"/>
  <c r="N90" i="1" s="1"/>
  <c r="N29" i="1"/>
  <c r="AH43" i="1"/>
  <c r="AD76" i="1"/>
  <c r="N100" i="1" l="1"/>
  <c r="F52" i="1" l="1"/>
  <c r="K17" i="1" l="1"/>
  <c r="K20" i="1" s="1"/>
  <c r="K36" i="1"/>
  <c r="K60" i="1"/>
  <c r="K84" i="1"/>
  <c r="K99" i="1" s="1"/>
  <c r="K61" i="1" l="1"/>
  <c r="K62" i="1" s="1"/>
  <c r="K29" i="1"/>
  <c r="K28" i="1"/>
  <c r="K90" i="1" s="1"/>
  <c r="K24" i="1"/>
  <c r="K27" i="1" s="1"/>
  <c r="K43" i="1" s="1"/>
  <c r="K100" i="1" l="1"/>
  <c r="M32" i="1" l="1"/>
  <c r="N32" i="1" l="1"/>
</calcChain>
</file>

<file path=xl/sharedStrings.xml><?xml version="1.0" encoding="utf-8"?>
<sst xmlns="http://schemas.openxmlformats.org/spreadsheetml/2006/main" count="193" uniqueCount="119">
  <si>
    <t>Page 2</t>
  </si>
  <si>
    <t>Check</t>
  </si>
  <si>
    <t>$/t</t>
  </si>
  <si>
    <t>A+B: Total Expenses below EBITDA</t>
  </si>
  <si>
    <t>B. Total of Tax, JV Loss &amp; NCI</t>
  </si>
  <si>
    <t>Minority share of Extraordinary income/(expense)</t>
  </si>
  <si>
    <t>Total Tax</t>
  </si>
  <si>
    <t>A. Total of Depreciation &amp; Amortization + Finance Cost</t>
  </si>
  <si>
    <t>%</t>
  </si>
  <si>
    <t>Effective Interest %</t>
  </si>
  <si>
    <t>MMT</t>
  </si>
  <si>
    <t>Production</t>
  </si>
  <si>
    <t>Key Core Financials in US$ MT</t>
  </si>
  <si>
    <t>Maintenance Capex per MT of Production</t>
  </si>
  <si>
    <t>Maintenance Capex as % of Depreciation</t>
  </si>
  <si>
    <t>OCF/Net Operating Capital Employed</t>
  </si>
  <si>
    <t>M$</t>
  </si>
  <si>
    <t>(Increase)/Decrease in Net Debt as per Balance Sheet</t>
  </si>
  <si>
    <t>Exchange rate movement on Net Debt (Natural Hedge against Assets)</t>
  </si>
  <si>
    <t>(Increase)/Decrease in Net Debt on cash basis</t>
  </si>
  <si>
    <t xml:space="preserve">Proceed from perpetual debentures </t>
  </si>
  <si>
    <t>Proceeds from issue of ordinary shares due to warrants exercised</t>
  </si>
  <si>
    <t>Dividends and PERP Interest</t>
  </si>
  <si>
    <t>Net financial cost</t>
  </si>
  <si>
    <t>Cash Flow after Strategic Spending</t>
  </si>
  <si>
    <t>Maintenance capex</t>
  </si>
  <si>
    <t>Net Working Capital on acquired/sold Asset</t>
  </si>
  <si>
    <t>Net growth &amp; investment capex</t>
  </si>
  <si>
    <t xml:space="preserve">Operating cash flow after tax (OCF after tax) </t>
  </si>
  <si>
    <t>Cash income tax</t>
  </si>
  <si>
    <t xml:space="preserve">Operating cash flow before tax (OCF before tax) </t>
  </si>
  <si>
    <t>Net working capital and others</t>
  </si>
  <si>
    <t>Core EBITDA</t>
  </si>
  <si>
    <t>Cash Flow Statement</t>
  </si>
  <si>
    <t>Net Operating Capital Employed per MT</t>
  </si>
  <si>
    <t>Net Operating Capital Employed</t>
  </si>
  <si>
    <t>times</t>
  </si>
  <si>
    <t>Net Operating D/E</t>
  </si>
  <si>
    <t xml:space="preserve">  Subordinated perpetual debentures</t>
  </si>
  <si>
    <t xml:space="preserve">  Non Controlling Interests</t>
  </si>
  <si>
    <t xml:space="preserve">  Total equity attributable to shareholders</t>
  </si>
  <si>
    <t>Total Equity</t>
  </si>
  <si>
    <t>Net Operating Debt</t>
  </si>
  <si>
    <t>Capex on Projects which are not operational yet</t>
  </si>
  <si>
    <t>Net Debt</t>
  </si>
  <si>
    <t xml:space="preserve">Cash &amp; Cash under management </t>
  </si>
  <si>
    <t>Total Debt</t>
  </si>
  <si>
    <t>Financial Position and Gearing</t>
  </si>
  <si>
    <t>THB</t>
  </si>
  <si>
    <t>Reported EPS</t>
  </si>
  <si>
    <t>Reported NP after NCI</t>
  </si>
  <si>
    <t>Tax adjustment on inventory gain/(loss)</t>
  </si>
  <si>
    <t xml:space="preserve">  Other Extraordinary Income/(Expense)</t>
  </si>
  <si>
    <t xml:space="preserve">  Gain on Bargain Purchases, impairments and feasibility (Net)* </t>
  </si>
  <si>
    <t xml:space="preserve">  Acquisition cost &amp; pre-operative expense</t>
  </si>
  <si>
    <t>Extraordinary Income/(Expenses)</t>
  </si>
  <si>
    <t>Reported EBITDA</t>
  </si>
  <si>
    <t>Inventory Gain/(Loss)</t>
  </si>
  <si>
    <t>Reported Financials (Acccounting basis)</t>
  </si>
  <si>
    <t>Core EPS</t>
  </si>
  <si>
    <t>MM</t>
  </si>
  <si>
    <t>Effective number of shares</t>
  </si>
  <si>
    <t>Interest on PERP</t>
  </si>
  <si>
    <t>Effective current tax rate %</t>
  </si>
  <si>
    <t>Effective total tax rate %</t>
  </si>
  <si>
    <t>NP after Tax &amp; NCI</t>
  </si>
  <si>
    <t>Non Controlling Interests (NCI)</t>
  </si>
  <si>
    <t>Profit After Taxes</t>
  </si>
  <si>
    <t>Deferred</t>
  </si>
  <si>
    <t>Current</t>
  </si>
  <si>
    <t>PBT</t>
  </si>
  <si>
    <t>Share of JV Income/(Loss)</t>
  </si>
  <si>
    <t>Net Finance Costs</t>
  </si>
  <si>
    <t>EBIT</t>
  </si>
  <si>
    <t>Depreciation &amp; Amortization</t>
  </si>
  <si>
    <t>EBITDA</t>
  </si>
  <si>
    <t>Revenue</t>
  </si>
  <si>
    <t>Core Financials (Normalised extra items)</t>
  </si>
  <si>
    <t>THB/$</t>
  </si>
  <si>
    <t xml:space="preserve">Closing Exchange Rate </t>
  </si>
  <si>
    <t xml:space="preserve">Average Exchange Rate </t>
  </si>
  <si>
    <t>Utilization %</t>
  </si>
  <si>
    <t>Effective Capacity (Effectively available for the period)</t>
  </si>
  <si>
    <t>Installed Capacity (On the closing date of the period)</t>
  </si>
  <si>
    <t>Capacity &amp; Operating Rates</t>
  </si>
  <si>
    <t>3Q19</t>
  </si>
  <si>
    <t>1Q20</t>
  </si>
  <si>
    <t>4Q19</t>
  </si>
  <si>
    <t>2Q19</t>
  </si>
  <si>
    <t>1Q19</t>
  </si>
  <si>
    <t>4Q18</t>
  </si>
  <si>
    <t>3Q18</t>
  </si>
  <si>
    <t>2Q18</t>
  </si>
  <si>
    <t>1Q18</t>
  </si>
  <si>
    <t>4Q17</t>
  </si>
  <si>
    <t>3Q17</t>
  </si>
  <si>
    <t>2Q17</t>
  </si>
  <si>
    <t>1Q17</t>
  </si>
  <si>
    <t>4Q16</t>
  </si>
  <si>
    <t>3Q16</t>
  </si>
  <si>
    <t>2Q16</t>
  </si>
  <si>
    <t>1Q16</t>
  </si>
  <si>
    <t>4Q15</t>
  </si>
  <si>
    <t>3Q15(R)</t>
  </si>
  <si>
    <t>2Q15(R)</t>
  </si>
  <si>
    <t>1Q15(R)</t>
  </si>
  <si>
    <t>4Q14(R)</t>
  </si>
  <si>
    <t>3Q14(R)</t>
  </si>
  <si>
    <t>2Q14(R)</t>
  </si>
  <si>
    <t>1Q14(R)</t>
  </si>
  <si>
    <t>4Q13</t>
  </si>
  <si>
    <t>3Q13</t>
  </si>
  <si>
    <t>2Q13</t>
  </si>
  <si>
    <t>1Q13</t>
  </si>
  <si>
    <t>LTM1Q20</t>
  </si>
  <si>
    <t>LTM1Q19</t>
  </si>
  <si>
    <t>2014(R)</t>
  </si>
  <si>
    <t>2013(R)</t>
  </si>
  <si>
    <t>Financials in USD (US$)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</si>
</sst>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%;[Red]\(#,##0\)%"/>
    <numFmt numFmtId="165" formatCode="_(* #,##0.0000_);_(* \(#,##0.0000\);_(* &quot;-&quot;??_);_(@_)"/>
    <numFmt numFmtId="166" formatCode="#,##0.0_);[Red]\(#,##0.0\)"/>
    <numFmt numFmtId="167" formatCode="#,##0.0%;[Red]\(#,##0.0\)%"/>
    <numFmt numFmtId="168" formatCode="#,##0.0000_);[Red]\(#,##0.00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 tint="0.34998626667073579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22"/>
      <color theme="1"/>
      <name val="Times New Roman"/>
      <family val="1"/>
    </font>
    <font>
      <b/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Trellis">
        <bgColor theme="4" tint="0.79998168889431442"/>
      </patternFill>
    </fill>
    <fill>
      <patternFill patternType="lightTrellis">
        <bgColor theme="0"/>
      </patternFill>
    </fill>
    <fill>
      <patternFill patternType="solid">
        <fgColor theme="8" tint="0.79998168889431442"/>
        <bgColor indexed="64"/>
      </patternFill>
    </fill>
    <fill>
      <patternFill patternType="lightTrellis">
        <bgColor theme="6" tint="0.79998168889431442"/>
      </patternFill>
    </fill>
    <fill>
      <patternFill patternType="solid">
        <fgColor theme="9" tint="0.79998168889431442"/>
        <bgColor indexed="64"/>
      </patternFill>
    </fill>
    <fill>
      <patternFill patternType="lightTrellis">
        <bgColor theme="6" tint="0.79995117038483843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8" fontId="2" fillId="2" borderId="0" xfId="0" applyNumberFormat="1" applyFont="1" applyFill="1"/>
    <xf numFmtId="0" fontId="3" fillId="2" borderId="0" xfId="0" applyFont="1" applyFill="1" applyBorder="1"/>
    <xf numFmtId="0" fontId="3" fillId="2" borderId="0" xfId="0" applyFont="1" applyFill="1"/>
    <xf numFmtId="38" fontId="4" fillId="2" borderId="0" xfId="0" applyNumberFormat="1" applyFont="1" applyFill="1"/>
    <xf numFmtId="38" fontId="2" fillId="3" borderId="0" xfId="0" applyNumberFormat="1" applyFont="1" applyFill="1" applyBorder="1"/>
    <xf numFmtId="43" fontId="5" fillId="3" borderId="0" xfId="1" applyFont="1" applyFill="1" applyBorder="1"/>
    <xf numFmtId="38" fontId="2" fillId="3" borderId="0" xfId="0" applyNumberFormat="1" applyFont="1" applyFill="1"/>
    <xf numFmtId="43" fontId="4" fillId="2" borderId="0" xfId="1" applyFont="1" applyFill="1" applyAlignment="1">
      <alignment horizontal="right"/>
    </xf>
    <xf numFmtId="38" fontId="4" fillId="2" borderId="0" xfId="0" applyNumberFormat="1" applyFont="1" applyFill="1" applyAlignment="1">
      <alignment horizontal="center"/>
    </xf>
    <xf numFmtId="38" fontId="2" fillId="3" borderId="1" xfId="0" applyNumberFormat="1" applyFont="1" applyFill="1" applyBorder="1"/>
    <xf numFmtId="38" fontId="2" fillId="3" borderId="2" xfId="0" applyNumberFormat="1" applyFont="1" applyFill="1" applyBorder="1"/>
    <xf numFmtId="38" fontId="2" fillId="2" borderId="3" xfId="0" applyNumberFormat="1" applyFont="1" applyFill="1" applyBorder="1"/>
    <xf numFmtId="38" fontId="2" fillId="4" borderId="4" xfId="0" applyNumberFormat="1" applyFont="1" applyFill="1" applyBorder="1"/>
    <xf numFmtId="38" fontId="2" fillId="2" borderId="2" xfId="0" applyNumberFormat="1" applyFont="1" applyFill="1" applyBorder="1"/>
    <xf numFmtId="38" fontId="2" fillId="2" borderId="5" xfId="0" applyNumberFormat="1" applyFont="1" applyFill="1" applyBorder="1"/>
    <xf numFmtId="0" fontId="2" fillId="2" borderId="3" xfId="0" applyFont="1" applyFill="1" applyBorder="1" applyAlignment="1">
      <alignment horizontal="center"/>
    </xf>
    <xf numFmtId="38" fontId="2" fillId="2" borderId="0" xfId="0" applyNumberFormat="1" applyFont="1" applyFill="1" applyBorder="1"/>
    <xf numFmtId="38" fontId="2" fillId="4" borderId="6" xfId="0" applyNumberFormat="1" applyFont="1" applyFill="1" applyBorder="1"/>
    <xf numFmtId="38" fontId="2" fillId="2" borderId="1" xfId="0" applyNumberFormat="1" applyFont="1" applyFill="1" applyBorder="1"/>
    <xf numFmtId="38" fontId="2" fillId="2" borderId="7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/>
    <xf numFmtId="0" fontId="4" fillId="2" borderId="0" xfId="0" applyFont="1" applyFill="1"/>
    <xf numFmtId="38" fontId="4" fillId="2" borderId="8" xfId="0" applyNumberFormat="1" applyFont="1" applyFill="1" applyBorder="1"/>
    <xf numFmtId="38" fontId="4" fillId="3" borderId="9" xfId="0" applyNumberFormat="1" applyFont="1" applyFill="1" applyBorder="1"/>
    <xf numFmtId="38" fontId="4" fillId="4" borderId="10" xfId="0" applyNumberFormat="1" applyFont="1" applyFill="1" applyBorder="1"/>
    <xf numFmtId="38" fontId="4" fillId="2" borderId="9" xfId="0" applyNumberFormat="1" applyFont="1" applyFill="1" applyBorder="1"/>
    <xf numFmtId="38" fontId="4" fillId="2" borderId="11" xfId="0" applyNumberFormat="1" applyFont="1" applyFill="1" applyBorder="1"/>
    <xf numFmtId="0" fontId="4" fillId="2" borderId="8" xfId="0" applyFont="1" applyFill="1" applyBorder="1" applyAlignment="1">
      <alignment horizontal="center"/>
    </xf>
    <xf numFmtId="164" fontId="2" fillId="2" borderId="0" xfId="0" applyNumberFormat="1" applyFont="1" applyFill="1"/>
    <xf numFmtId="164" fontId="2" fillId="3" borderId="1" xfId="0" applyNumberFormat="1" applyFont="1" applyFill="1" applyBorder="1"/>
    <xf numFmtId="164" fontId="2" fillId="2" borderId="0" xfId="0" applyNumberFormat="1" applyFont="1" applyFill="1" applyBorder="1"/>
    <xf numFmtId="164" fontId="2" fillId="4" borderId="6" xfId="0" applyNumberFormat="1" applyFont="1" applyFill="1" applyBorder="1"/>
    <xf numFmtId="164" fontId="2" fillId="2" borderId="1" xfId="0" applyNumberFormat="1" applyFont="1" applyFill="1" applyBorder="1"/>
    <xf numFmtId="164" fontId="2" fillId="2" borderId="7" xfId="0" applyNumberFormat="1" applyFont="1" applyFill="1" applyBorder="1"/>
    <xf numFmtId="38" fontId="2" fillId="3" borderId="1" xfId="2" applyNumberFormat="1" applyFont="1" applyFill="1" applyBorder="1"/>
    <xf numFmtId="38" fontId="2" fillId="2" borderId="0" xfId="2" applyNumberFormat="1" applyFont="1" applyFill="1" applyBorder="1"/>
    <xf numFmtId="38" fontId="2" fillId="4" borderId="6" xfId="2" applyNumberFormat="1" applyFont="1" applyFill="1" applyBorder="1"/>
    <xf numFmtId="38" fontId="2" fillId="2" borderId="1" xfId="2" applyNumberFormat="1" applyFont="1" applyFill="1" applyBorder="1"/>
    <xf numFmtId="38" fontId="2" fillId="2" borderId="7" xfId="2" applyNumberFormat="1" applyFont="1" applyFill="1" applyBorder="1"/>
    <xf numFmtId="38" fontId="4" fillId="3" borderId="1" xfId="0" applyNumberFormat="1" applyFont="1" applyFill="1" applyBorder="1"/>
    <xf numFmtId="38" fontId="4" fillId="2" borderId="0" xfId="0" applyNumberFormat="1" applyFont="1" applyFill="1" applyBorder="1"/>
    <xf numFmtId="38" fontId="4" fillId="4" borderId="6" xfId="0" applyNumberFormat="1" applyFont="1" applyFill="1" applyBorder="1"/>
    <xf numFmtId="38" fontId="4" fillId="2" borderId="1" xfId="0" applyNumberFormat="1" applyFont="1" applyFill="1" applyBorder="1"/>
    <xf numFmtId="38" fontId="4" fillId="2" borderId="7" xfId="0" applyNumberFormat="1" applyFont="1" applyFill="1" applyBorder="1"/>
    <xf numFmtId="0" fontId="4" fillId="2" borderId="0" xfId="0" applyFont="1" applyFill="1" applyBorder="1" applyAlignment="1">
      <alignment horizontal="center"/>
    </xf>
    <xf numFmtId="43" fontId="2" fillId="2" borderId="0" xfId="0" applyNumberFormat="1" applyFont="1" applyFill="1"/>
    <xf numFmtId="0" fontId="6" fillId="5" borderId="0" xfId="0" applyFont="1" applyFill="1" applyBorder="1"/>
    <xf numFmtId="38" fontId="6" fillId="3" borderId="1" xfId="0" applyNumberFormat="1" applyFont="1" applyFill="1" applyBorder="1"/>
    <xf numFmtId="38" fontId="6" fillId="5" borderId="0" xfId="0" applyNumberFormat="1" applyFont="1" applyFill="1" applyBorder="1"/>
    <xf numFmtId="43" fontId="6" fillId="5" borderId="0" xfId="1" applyFont="1" applyFill="1" applyBorder="1"/>
    <xf numFmtId="43" fontId="6" fillId="4" borderId="6" xfId="1" applyFont="1" applyFill="1" applyBorder="1"/>
    <xf numFmtId="43" fontId="6" fillId="5" borderId="1" xfId="1" applyFont="1" applyFill="1" applyBorder="1"/>
    <xf numFmtId="43" fontId="6" fillId="5" borderId="7" xfId="1" applyFont="1" applyFill="1" applyBorder="1"/>
    <xf numFmtId="38" fontId="6" fillId="5" borderId="0" xfId="0" applyNumberFormat="1" applyFont="1" applyFill="1" applyBorder="1" applyAlignment="1">
      <alignment horizontal="center"/>
    </xf>
    <xf numFmtId="0" fontId="7" fillId="5" borderId="7" xfId="0" applyFont="1" applyFill="1" applyBorder="1"/>
    <xf numFmtId="38" fontId="2" fillId="3" borderId="1" xfId="1" applyNumberFormat="1" applyFont="1" applyFill="1" applyBorder="1"/>
    <xf numFmtId="38" fontId="2" fillId="2" borderId="0" xfId="1" applyNumberFormat="1" applyFont="1" applyFill="1" applyBorder="1"/>
    <xf numFmtId="38" fontId="2" fillId="4" borderId="6" xfId="1" applyNumberFormat="1" applyFont="1" applyFill="1" applyBorder="1"/>
    <xf numFmtId="38" fontId="2" fillId="2" borderId="1" xfId="1" applyNumberFormat="1" applyFont="1" applyFill="1" applyBorder="1"/>
    <xf numFmtId="38" fontId="2" fillId="2" borderId="7" xfId="1" applyNumberFormat="1" applyFont="1" applyFill="1" applyBorder="1"/>
    <xf numFmtId="9" fontId="2" fillId="3" borderId="1" xfId="2" applyFont="1" applyFill="1" applyBorder="1"/>
    <xf numFmtId="9" fontId="2" fillId="2" borderId="0" xfId="2" applyFont="1" applyFill="1" applyBorder="1"/>
    <xf numFmtId="9" fontId="2" fillId="4" borderId="6" xfId="2" applyFont="1" applyFill="1" applyBorder="1"/>
    <xf numFmtId="9" fontId="2" fillId="2" borderId="1" xfId="2" applyFont="1" applyFill="1" applyBorder="1"/>
    <xf numFmtId="9" fontId="2" fillId="2" borderId="7" xfId="2" applyFont="1" applyFill="1" applyBorder="1"/>
    <xf numFmtId="9" fontId="4" fillId="2" borderId="0" xfId="2" applyFont="1" applyFill="1"/>
    <xf numFmtId="43" fontId="2" fillId="6" borderId="1" xfId="1" applyFont="1" applyFill="1" applyBorder="1"/>
    <xf numFmtId="43" fontId="2" fillId="7" borderId="0" xfId="1" applyFont="1" applyFill="1" applyBorder="1"/>
    <xf numFmtId="9" fontId="4" fillId="4" borderId="6" xfId="2" applyFont="1" applyFill="1" applyBorder="1"/>
    <xf numFmtId="9" fontId="4" fillId="2" borderId="1" xfId="2" applyFont="1" applyFill="1" applyBorder="1"/>
    <xf numFmtId="9" fontId="4" fillId="2" borderId="7" xfId="2" applyFont="1" applyFill="1" applyBorder="1"/>
    <xf numFmtId="9" fontId="4" fillId="2" borderId="0" xfId="2" applyFont="1" applyFill="1" applyBorder="1"/>
    <xf numFmtId="43" fontId="2" fillId="3" borderId="1" xfId="1" applyFont="1" applyFill="1" applyBorder="1" applyAlignment="1">
      <alignment horizontal="center"/>
    </xf>
    <xf numFmtId="43" fontId="2" fillId="3" borderId="1" xfId="1" applyFont="1" applyFill="1" applyBorder="1"/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/>
    <xf numFmtId="43" fontId="2" fillId="4" borderId="6" xfId="1" applyFont="1" applyFill="1" applyBorder="1"/>
    <xf numFmtId="43" fontId="2" fillId="2" borderId="1" xfId="1" applyFont="1" applyFill="1" applyBorder="1"/>
    <xf numFmtId="43" fontId="2" fillId="2" borderId="7" xfId="1" applyFont="1" applyFill="1" applyBorder="1"/>
    <xf numFmtId="43" fontId="2" fillId="2" borderId="0" xfId="1" applyFont="1" applyFill="1" applyBorder="1"/>
    <xf numFmtId="38" fontId="4" fillId="3" borderId="1" xfId="1" applyNumberFormat="1" applyFont="1" applyFill="1" applyBorder="1" applyAlignment="1">
      <alignment horizontal="right"/>
    </xf>
    <xf numFmtId="38" fontId="4" fillId="2" borderId="0" xfId="1" applyNumberFormat="1" applyFont="1" applyFill="1" applyBorder="1" applyAlignment="1">
      <alignment horizontal="right"/>
    </xf>
    <xf numFmtId="38" fontId="4" fillId="4" borderId="6" xfId="1" applyNumberFormat="1" applyFont="1" applyFill="1" applyBorder="1" applyAlignment="1">
      <alignment horizontal="right"/>
    </xf>
    <xf numFmtId="38" fontId="4" fillId="2" borderId="1" xfId="1" applyNumberFormat="1" applyFont="1" applyFill="1" applyBorder="1" applyAlignment="1">
      <alignment horizontal="right"/>
    </xf>
    <xf numFmtId="38" fontId="4" fillId="2" borderId="7" xfId="1" applyNumberFormat="1" applyFont="1" applyFill="1" applyBorder="1" applyAlignment="1">
      <alignment horizontal="right"/>
    </xf>
    <xf numFmtId="38" fontId="2" fillId="2" borderId="0" xfId="1" applyNumberFormat="1" applyFont="1" applyFill="1" applyBorder="1" applyAlignment="1">
      <alignment horizontal="right"/>
    </xf>
    <xf numFmtId="0" fontId="4" fillId="2" borderId="7" xfId="0" applyFont="1" applyFill="1" applyBorder="1"/>
    <xf numFmtId="38" fontId="2" fillId="3" borderId="1" xfId="1" applyNumberFormat="1" applyFont="1" applyFill="1" applyBorder="1" applyAlignment="1">
      <alignment horizontal="right"/>
    </xf>
    <xf numFmtId="38" fontId="2" fillId="4" borderId="6" xfId="1" applyNumberFormat="1" applyFont="1" applyFill="1" applyBorder="1" applyAlignment="1">
      <alignment horizontal="right"/>
    </xf>
    <xf numFmtId="38" fontId="2" fillId="2" borderId="1" xfId="1" applyNumberFormat="1" applyFont="1" applyFill="1" applyBorder="1" applyAlignment="1">
      <alignment horizontal="right"/>
    </xf>
    <xf numFmtId="38" fontId="2" fillId="2" borderId="7" xfId="1" applyNumberFormat="1" applyFont="1" applyFill="1" applyBorder="1" applyAlignment="1">
      <alignment horizontal="right"/>
    </xf>
    <xf numFmtId="43" fontId="2" fillId="2" borderId="0" xfId="1" applyFont="1" applyFill="1"/>
    <xf numFmtId="0" fontId="4" fillId="0" borderId="7" xfId="0" applyFont="1" applyFill="1" applyBorder="1"/>
    <xf numFmtId="43" fontId="2" fillId="2" borderId="0" xfId="1" applyFont="1" applyFill="1" applyBorder="1" applyAlignment="1">
      <alignment horizontal="right"/>
    </xf>
    <xf numFmtId="165" fontId="2" fillId="2" borderId="0" xfId="1" applyNumberFormat="1" applyFont="1" applyFill="1"/>
    <xf numFmtId="43" fontId="4" fillId="8" borderId="0" xfId="1" applyFont="1" applyFill="1" applyAlignment="1">
      <alignment horizontal="right"/>
    </xf>
    <xf numFmtId="38" fontId="6" fillId="4" borderId="6" xfId="0" applyNumberFormat="1" applyFont="1" applyFill="1" applyBorder="1"/>
    <xf numFmtId="166" fontId="6" fillId="5" borderId="0" xfId="1" applyNumberFormat="1" applyFont="1" applyFill="1" applyBorder="1"/>
    <xf numFmtId="166" fontId="6" fillId="5" borderId="0" xfId="0" applyNumberFormat="1" applyFont="1" applyFill="1" applyBorder="1"/>
    <xf numFmtId="0" fontId="2" fillId="3" borderId="1" xfId="0" applyFont="1" applyFill="1" applyBorder="1"/>
    <xf numFmtId="0" fontId="2" fillId="4" borderId="6" xfId="0" applyFont="1" applyFill="1" applyBorder="1"/>
    <xf numFmtId="0" fontId="2" fillId="2" borderId="1" xfId="0" applyFont="1" applyFill="1" applyBorder="1"/>
    <xf numFmtId="43" fontId="2" fillId="2" borderId="0" xfId="0" applyNumberFormat="1" applyFont="1" applyFill="1" applyBorder="1"/>
    <xf numFmtId="167" fontId="4" fillId="2" borderId="0" xfId="0" applyNumberFormat="1" applyFont="1" applyFill="1"/>
    <xf numFmtId="38" fontId="2" fillId="6" borderId="1" xfId="1" applyNumberFormat="1" applyFont="1" applyFill="1" applyBorder="1"/>
    <xf numFmtId="38" fontId="2" fillId="7" borderId="0" xfId="1" applyNumberFormat="1" applyFont="1" applyFill="1" applyBorder="1"/>
    <xf numFmtId="38" fontId="4" fillId="9" borderId="6" xfId="1" applyNumberFormat="1" applyFont="1" applyFill="1" applyBorder="1"/>
    <xf numFmtId="38" fontId="4" fillId="7" borderId="1" xfId="1" applyNumberFormat="1" applyFont="1" applyFill="1" applyBorder="1" applyAlignment="1">
      <alignment horizontal="right"/>
    </xf>
    <xf numFmtId="38" fontId="4" fillId="7" borderId="7" xfId="1" applyNumberFormat="1" applyFont="1" applyFill="1" applyBorder="1" applyAlignment="1">
      <alignment horizontal="right"/>
    </xf>
    <xf numFmtId="38" fontId="4" fillId="7" borderId="0" xfId="1" applyNumberFormat="1" applyFont="1" applyFill="1" applyBorder="1" applyAlignment="1">
      <alignment horizontal="right"/>
    </xf>
    <xf numFmtId="0" fontId="4" fillId="7" borderId="0" xfId="0" applyFont="1" applyFill="1" applyBorder="1" applyAlignment="1">
      <alignment horizontal="center"/>
    </xf>
    <xf numFmtId="0" fontId="4" fillId="7" borderId="7" xfId="0" applyFont="1" applyFill="1" applyBorder="1"/>
    <xf numFmtId="40" fontId="2" fillId="3" borderId="1" xfId="1" applyNumberFormat="1" applyFont="1" applyFill="1" applyBorder="1" applyAlignment="1">
      <alignment horizontal="right"/>
    </xf>
    <xf numFmtId="40" fontId="2" fillId="2" borderId="0" xfId="0" applyNumberFormat="1" applyFont="1" applyFill="1" applyBorder="1"/>
    <xf numFmtId="43" fontId="2" fillId="4" borderId="6" xfId="1" applyFont="1" applyFill="1" applyBorder="1" applyAlignment="1">
      <alignment horizontal="right"/>
    </xf>
    <xf numFmtId="40" fontId="2" fillId="4" borderId="6" xfId="0" applyNumberFormat="1" applyFont="1" applyFill="1" applyBorder="1"/>
    <xf numFmtId="40" fontId="2" fillId="2" borderId="1" xfId="0" applyNumberFormat="1" applyFont="1" applyFill="1" applyBorder="1"/>
    <xf numFmtId="40" fontId="2" fillId="2" borderId="7" xfId="0" applyNumberFormat="1" applyFont="1" applyFill="1" applyBorder="1"/>
    <xf numFmtId="0" fontId="8" fillId="2" borderId="0" xfId="0" applyFont="1" applyFill="1"/>
    <xf numFmtId="38" fontId="9" fillId="3" borderId="1" xfId="1" applyNumberFormat="1" applyFont="1" applyFill="1" applyBorder="1" applyAlignment="1">
      <alignment horizontal="right"/>
    </xf>
    <xf numFmtId="38" fontId="9" fillId="2" borderId="0" xfId="1" applyNumberFormat="1" applyFont="1" applyFill="1" applyBorder="1" applyAlignment="1">
      <alignment horizontal="right"/>
    </xf>
    <xf numFmtId="38" fontId="9" fillId="4" borderId="6" xfId="1" applyNumberFormat="1" applyFont="1" applyFill="1" applyBorder="1" applyAlignment="1">
      <alignment horizontal="right"/>
    </xf>
    <xf numFmtId="38" fontId="9" fillId="2" borderId="1" xfId="1" applyNumberFormat="1" applyFont="1" applyFill="1" applyBorder="1" applyAlignment="1">
      <alignment horizontal="right"/>
    </xf>
    <xf numFmtId="38" fontId="9" fillId="2" borderId="7" xfId="1" applyNumberFormat="1" applyFont="1" applyFill="1" applyBorder="1" applyAlignment="1">
      <alignment horizontal="right"/>
    </xf>
    <xf numFmtId="38" fontId="8" fillId="2" borderId="0" xfId="1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9" fillId="2" borderId="7" xfId="0" applyFont="1" applyFill="1" applyBorder="1"/>
    <xf numFmtId="0" fontId="10" fillId="2" borderId="0" xfId="0" applyFont="1" applyFill="1"/>
    <xf numFmtId="38" fontId="2" fillId="2" borderId="3" xfId="1" applyNumberFormat="1" applyFont="1" applyFill="1" applyBorder="1" applyAlignment="1">
      <alignment horizontal="right"/>
    </xf>
    <xf numFmtId="38" fontId="2" fillId="3" borderId="2" xfId="1" applyNumberFormat="1" applyFont="1" applyFill="1" applyBorder="1" applyAlignment="1">
      <alignment horizontal="right"/>
    </xf>
    <xf numFmtId="38" fontId="2" fillId="4" borderId="4" xfId="1" applyNumberFormat="1" applyFont="1" applyFill="1" applyBorder="1" applyAlignment="1">
      <alignment horizontal="right"/>
    </xf>
    <xf numFmtId="38" fontId="2" fillId="2" borderId="2" xfId="1" applyNumberFormat="1" applyFont="1" applyFill="1" applyBorder="1" applyAlignment="1">
      <alignment horizontal="right"/>
    </xf>
    <xf numFmtId="38" fontId="2" fillId="2" borderId="5" xfId="1" applyNumberFormat="1" applyFont="1" applyFill="1" applyBorder="1" applyAlignment="1">
      <alignment horizontal="right"/>
    </xf>
    <xf numFmtId="38" fontId="10" fillId="2" borderId="3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/>
    <xf numFmtId="38" fontId="5" fillId="3" borderId="1" xfId="1" applyNumberFormat="1" applyFont="1" applyFill="1" applyBorder="1" applyAlignment="1">
      <alignment horizontal="right"/>
    </xf>
    <xf numFmtId="38" fontId="5" fillId="2" borderId="0" xfId="1" applyNumberFormat="1" applyFont="1" applyFill="1" applyBorder="1" applyAlignment="1">
      <alignment horizontal="right"/>
    </xf>
    <xf numFmtId="38" fontId="10" fillId="2" borderId="0" xfId="1" applyNumberFormat="1" applyFont="1" applyFill="1" applyBorder="1" applyAlignment="1">
      <alignment horizontal="right"/>
    </xf>
    <xf numFmtId="43" fontId="6" fillId="3" borderId="1" xfId="1" applyFont="1" applyFill="1" applyBorder="1"/>
    <xf numFmtId="40" fontId="2" fillId="2" borderId="0" xfId="1" applyNumberFormat="1" applyFont="1" applyFill="1" applyBorder="1" applyAlignment="1">
      <alignment horizontal="right"/>
    </xf>
    <xf numFmtId="40" fontId="2" fillId="4" borderId="6" xfId="1" applyNumberFormat="1" applyFont="1" applyFill="1" applyBorder="1" applyAlignment="1">
      <alignment horizontal="right"/>
    </xf>
    <xf numFmtId="40" fontId="2" fillId="2" borderId="1" xfId="1" applyNumberFormat="1" applyFont="1" applyFill="1" applyBorder="1" applyAlignment="1">
      <alignment horizontal="right"/>
    </xf>
    <xf numFmtId="40" fontId="2" fillId="2" borderId="7" xfId="1" applyNumberFormat="1" applyFont="1" applyFill="1" applyBorder="1" applyAlignment="1">
      <alignment horizontal="right"/>
    </xf>
    <xf numFmtId="0" fontId="4" fillId="10" borderId="0" xfId="0" applyFont="1" applyFill="1"/>
    <xf numFmtId="38" fontId="4" fillId="10" borderId="0" xfId="1" applyNumberFormat="1" applyFont="1" applyFill="1" applyBorder="1" applyAlignment="1">
      <alignment horizontal="right"/>
    </xf>
    <xf numFmtId="38" fontId="4" fillId="10" borderId="1" xfId="1" applyNumberFormat="1" applyFont="1" applyFill="1" applyBorder="1" applyAlignment="1">
      <alignment horizontal="right"/>
    </xf>
    <xf numFmtId="38" fontId="4" fillId="10" borderId="7" xfId="1" applyNumberFormat="1" applyFont="1" applyFill="1" applyBorder="1" applyAlignment="1">
      <alignment horizontal="right"/>
    </xf>
    <xf numFmtId="0" fontId="4" fillId="10" borderId="0" xfId="0" applyFont="1" applyFill="1" applyBorder="1" applyAlignment="1">
      <alignment horizontal="center"/>
    </xf>
    <xf numFmtId="0" fontId="9" fillId="10" borderId="7" xfId="0" applyFont="1" applyFill="1" applyBorder="1"/>
    <xf numFmtId="0" fontId="2" fillId="10" borderId="0" xfId="0" applyFont="1" applyFill="1"/>
    <xf numFmtId="0" fontId="4" fillId="10" borderId="7" xfId="0" applyFont="1" applyFill="1" applyBorder="1"/>
    <xf numFmtId="43" fontId="2" fillId="6" borderId="1" xfId="1" applyFont="1" applyFill="1" applyBorder="1" applyAlignment="1">
      <alignment horizontal="center"/>
    </xf>
    <xf numFmtId="38" fontId="5" fillId="4" borderId="6" xfId="1" applyNumberFormat="1" applyFont="1" applyFill="1" applyBorder="1"/>
    <xf numFmtId="38" fontId="5" fillId="2" borderId="1" xfId="1" applyNumberFormat="1" applyFont="1" applyFill="1" applyBorder="1"/>
    <xf numFmtId="38" fontId="5" fillId="2" borderId="7" xfId="1" applyNumberFormat="1" applyFont="1" applyFill="1" applyBorder="1"/>
    <xf numFmtId="38" fontId="5" fillId="2" borderId="0" xfId="1" applyNumberFormat="1" applyFont="1" applyFill="1" applyBorder="1"/>
    <xf numFmtId="164" fontId="5" fillId="2" borderId="0" xfId="0" applyNumberFormat="1" applyFont="1" applyFill="1" applyBorder="1" applyAlignment="1">
      <alignment horizontal="center"/>
    </xf>
    <xf numFmtId="164" fontId="5" fillId="2" borderId="7" xfId="0" applyNumberFormat="1" applyFont="1" applyFill="1" applyBorder="1"/>
    <xf numFmtId="38" fontId="2" fillId="2" borderId="0" xfId="2" applyNumberFormat="1" applyFont="1" applyFill="1" applyBorder="1" applyAlignment="1">
      <alignment horizontal="right"/>
    </xf>
    <xf numFmtId="38" fontId="2" fillId="7" borderId="0" xfId="1" applyNumberFormat="1" applyFont="1" applyFill="1" applyBorder="1" applyAlignment="1">
      <alignment horizontal="center"/>
    </xf>
    <xf numFmtId="38" fontId="2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/>
    <xf numFmtId="164" fontId="4" fillId="2" borderId="7" xfId="0" applyNumberFormat="1" applyFont="1" applyFill="1" applyBorder="1"/>
    <xf numFmtId="164" fontId="4" fillId="3" borderId="1" xfId="2" applyNumberFormat="1" applyFont="1" applyFill="1" applyBorder="1" applyAlignment="1">
      <alignment horizontal="right"/>
    </xf>
    <xf numFmtId="164" fontId="4" fillId="2" borderId="0" xfId="2" applyNumberFormat="1" applyFont="1" applyFill="1" applyBorder="1" applyAlignment="1">
      <alignment horizontal="right"/>
    </xf>
    <xf numFmtId="164" fontId="4" fillId="4" borderId="6" xfId="2" applyNumberFormat="1" applyFont="1" applyFill="1" applyBorder="1" applyAlignment="1">
      <alignment horizontal="right"/>
    </xf>
    <xf numFmtId="164" fontId="4" fillId="2" borderId="1" xfId="2" applyNumberFormat="1" applyFont="1" applyFill="1" applyBorder="1" applyAlignment="1">
      <alignment horizontal="right"/>
    </xf>
    <xf numFmtId="164" fontId="4" fillId="2" borderId="7" xfId="2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center"/>
    </xf>
    <xf numFmtId="38" fontId="4" fillId="5" borderId="0" xfId="0" applyNumberFormat="1" applyFont="1" applyFill="1"/>
    <xf numFmtId="38" fontId="4" fillId="5" borderId="0" xfId="1" applyNumberFormat="1" applyFont="1" applyFill="1" applyBorder="1" applyAlignment="1">
      <alignment horizontal="right"/>
    </xf>
    <xf numFmtId="38" fontId="4" fillId="5" borderId="1" xfId="1" applyNumberFormat="1" applyFont="1" applyFill="1" applyBorder="1" applyAlignment="1">
      <alignment horizontal="right"/>
    </xf>
    <xf numFmtId="38" fontId="4" fillId="5" borderId="7" xfId="1" applyNumberFormat="1" applyFont="1" applyFill="1" applyBorder="1" applyAlignment="1">
      <alignment horizontal="right"/>
    </xf>
    <xf numFmtId="38" fontId="4" fillId="5" borderId="0" xfId="0" applyNumberFormat="1" applyFont="1" applyFill="1" applyBorder="1" applyAlignment="1">
      <alignment horizontal="center"/>
    </xf>
    <xf numFmtId="38" fontId="4" fillId="5" borderId="7" xfId="0" applyNumberFormat="1" applyFont="1" applyFill="1" applyBorder="1"/>
    <xf numFmtId="43" fontId="4" fillId="3" borderId="1" xfId="1" applyFont="1" applyFill="1" applyBorder="1" applyAlignment="1">
      <alignment horizontal="right"/>
    </xf>
    <xf numFmtId="38" fontId="2" fillId="0" borderId="3" xfId="1" applyNumberFormat="1" applyFont="1" applyFill="1" applyBorder="1" applyAlignment="1">
      <alignment horizontal="right"/>
    </xf>
    <xf numFmtId="0" fontId="2" fillId="5" borderId="0" xfId="0" applyFont="1" applyFill="1"/>
    <xf numFmtId="0" fontId="7" fillId="5" borderId="7" xfId="0" applyFont="1" applyFill="1" applyBorder="1" applyAlignment="1"/>
    <xf numFmtId="2" fontId="2" fillId="3" borderId="1" xfId="1" applyNumberFormat="1" applyFont="1" applyFill="1" applyBorder="1" applyAlignment="1">
      <alignment horizontal="right"/>
    </xf>
    <xf numFmtId="2" fontId="2" fillId="2" borderId="0" xfId="1" applyNumberFormat="1" applyFont="1" applyFill="1" applyBorder="1" applyAlignment="1">
      <alignment horizontal="right"/>
    </xf>
    <xf numFmtId="43" fontId="2" fillId="2" borderId="0" xfId="1" applyNumberFormat="1" applyFont="1" applyFill="1" applyBorder="1"/>
    <xf numFmtId="2" fontId="2" fillId="3" borderId="1" xfId="1" applyNumberFormat="1" applyFont="1" applyFill="1" applyBorder="1"/>
    <xf numFmtId="2" fontId="2" fillId="2" borderId="0" xfId="1" applyNumberFormat="1" applyFont="1" applyFill="1" applyBorder="1"/>
    <xf numFmtId="9" fontId="4" fillId="3" borderId="1" xfId="2" applyFont="1" applyFill="1" applyBorder="1" applyAlignment="1">
      <alignment horizontal="right"/>
    </xf>
    <xf numFmtId="9" fontId="4" fillId="2" borderId="0" xfId="2" applyFont="1" applyFill="1" applyBorder="1" applyAlignment="1">
      <alignment horizontal="right"/>
    </xf>
    <xf numFmtId="9" fontId="4" fillId="4" borderId="6" xfId="2" applyNumberFormat="1" applyFont="1" applyFill="1" applyBorder="1" applyAlignment="1">
      <alignment horizontal="right"/>
    </xf>
    <xf numFmtId="9" fontId="4" fillId="2" borderId="1" xfId="2" applyNumberFormat="1" applyFont="1" applyFill="1" applyBorder="1" applyAlignment="1">
      <alignment horizontal="right"/>
    </xf>
    <xf numFmtId="9" fontId="4" fillId="2" borderId="7" xfId="2" applyNumberFormat="1" applyFont="1" applyFill="1" applyBorder="1" applyAlignment="1">
      <alignment horizontal="right"/>
    </xf>
    <xf numFmtId="9" fontId="4" fillId="2" borderId="0" xfId="2" applyNumberFormat="1" applyFont="1" applyFill="1" applyBorder="1" applyAlignment="1">
      <alignment horizontal="right"/>
    </xf>
    <xf numFmtId="9" fontId="4" fillId="2" borderId="0" xfId="2" applyFont="1" applyFill="1" applyBorder="1" applyAlignment="1">
      <alignment horizontal="center"/>
    </xf>
    <xf numFmtId="43" fontId="2" fillId="3" borderId="2" xfId="1" applyNumberFormat="1" applyFont="1" applyFill="1" applyBorder="1" applyAlignment="1">
      <alignment horizontal="center"/>
    </xf>
    <xf numFmtId="43" fontId="2" fillId="2" borderId="3" xfId="1" applyNumberFormat="1" applyFont="1" applyFill="1" applyBorder="1" applyAlignment="1">
      <alignment horizontal="center"/>
    </xf>
    <xf numFmtId="43" fontId="2" fillId="2" borderId="3" xfId="1" applyNumberFormat="1" applyFont="1" applyFill="1" applyBorder="1"/>
    <xf numFmtId="43" fontId="2" fillId="4" borderId="4" xfId="1" applyNumberFormat="1" applyFont="1" applyFill="1" applyBorder="1"/>
    <xf numFmtId="43" fontId="2" fillId="2" borderId="2" xfId="1" applyNumberFormat="1" applyFont="1" applyFill="1" applyBorder="1"/>
    <xf numFmtId="43" fontId="2" fillId="2" borderId="5" xfId="1" applyNumberFormat="1" applyFont="1" applyFill="1" applyBorder="1"/>
    <xf numFmtId="43" fontId="2" fillId="2" borderId="3" xfId="1" applyFont="1" applyFill="1" applyBorder="1"/>
    <xf numFmtId="43" fontId="2" fillId="2" borderId="0" xfId="1" applyNumberFormat="1" applyFont="1" applyFill="1" applyBorder="1" applyAlignment="1">
      <alignment horizontal="center"/>
    </xf>
    <xf numFmtId="43" fontId="2" fillId="4" borderId="6" xfId="1" applyNumberFormat="1" applyFont="1" applyFill="1" applyBorder="1"/>
    <xf numFmtId="43" fontId="2" fillId="2" borderId="1" xfId="1" applyNumberFormat="1" applyFont="1" applyFill="1" applyBorder="1"/>
    <xf numFmtId="43" fontId="2" fillId="2" borderId="7" xfId="1" applyNumberFormat="1" applyFont="1" applyFill="1" applyBorder="1"/>
    <xf numFmtId="43" fontId="2" fillId="7" borderId="0" xfId="1" applyFont="1" applyFill="1" applyBorder="1" applyAlignment="1">
      <alignment horizontal="center"/>
    </xf>
    <xf numFmtId="43" fontId="2" fillId="11" borderId="6" xfId="1" applyNumberFormat="1" applyFont="1" applyFill="1" applyBorder="1"/>
    <xf numFmtId="38" fontId="6" fillId="5" borderId="12" xfId="0" applyNumberFormat="1" applyFont="1" applyFill="1" applyBorder="1"/>
    <xf numFmtId="168" fontId="6" fillId="5" borderId="12" xfId="0" applyNumberFormat="1" applyFont="1" applyFill="1" applyBorder="1"/>
    <xf numFmtId="43" fontId="6" fillId="4" borderId="13" xfId="1" applyFont="1" applyFill="1" applyBorder="1"/>
    <xf numFmtId="43" fontId="6" fillId="5" borderId="14" xfId="1" applyFont="1" applyFill="1" applyBorder="1"/>
    <xf numFmtId="43" fontId="6" fillId="5" borderId="15" xfId="1" applyFont="1" applyFill="1" applyBorder="1"/>
    <xf numFmtId="43" fontId="6" fillId="5" borderId="12" xfId="1" applyFont="1" applyFill="1" applyBorder="1"/>
    <xf numFmtId="38" fontId="6" fillId="5" borderId="12" xfId="0" applyNumberFormat="1" applyFont="1" applyFill="1" applyBorder="1" applyAlignment="1">
      <alignment horizontal="center"/>
    </xf>
    <xf numFmtId="0" fontId="7" fillId="5" borderId="15" xfId="0" applyFont="1" applyFill="1" applyBorder="1"/>
    <xf numFmtId="0" fontId="2" fillId="0" borderId="0" xfId="0" applyFont="1"/>
    <xf numFmtId="0" fontId="4" fillId="3" borderId="10" xfId="0" applyFont="1" applyFill="1" applyBorder="1" applyAlignment="1">
      <alignment horizontal="center" wrapText="1"/>
    </xf>
    <xf numFmtId="0" fontId="4" fillId="3" borderId="10" xfId="0" quotePrefix="1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3" xfId="0" quotePrefix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11" fillId="2" borderId="0" xfId="0" applyFont="1" applyFill="1"/>
    <xf numFmtId="15" fontId="12" fillId="2" borderId="0" xfId="0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19050</xdr:rowOff>
    </xdr:from>
    <xdr:ext cx="847724" cy="213712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19050"/>
          <a:ext cx="847724" cy="21371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4\MARGINPOL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TARGET\My%20Documents\TARGET\POLY\2004\Project%20Targ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sv-fs02\vol-j\USER\Vikash\Current%20folder\IVL%20consolidated\IVL%20Conso%20Q1'11\IVL-FRP%20consolidated%20Mar'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RMDELT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3\Revised\POLYMIS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CP1\DOCUME~1\pwrnovi\LOCALS~1\Temp\BUDPOL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\vikasjalan\My%20Documents\STCKVAL\2006\Nov\Stock%20Valuation%20Nov'06%20-%20Poly%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udhi\MIS_FIN_JOB\Documents%20and%20Settings\pwrnamit\Local%20Settings\Temporary%20Internet%20Files\OLKA8\QMIS2008-POLY%20%20(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QMIS20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novi\MISNOV\WINDOWS\TEMP\MSOFFICE\EXCEL\CP1\1999\T199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POLYMIS\2002\POL_BGT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4/IVL_Projections%201Q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DOCUME~1\pwrtedi\LOCALS~1\Temp\My%20Documents\BUDGET04\BUDPET03R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birla\Budget01\NEW\EXCEL\DEFAULT\Budget01\BUDPOL01.BU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BUDGET08\My%20Documents\Budget\BUDGETHSE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ETMIS\My%20Documents\QMIS123\QMIS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NB00234\aws\Engagements\Modernform%20Group%20Plc\Modernform2002\Documents\Data\BAN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2004\2004-08%20Onward\My%20Documents\POLYMIS\2004\My%20Documents\STRVAR\S&amp;SVAR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BCA2004\NBCA%20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shukla\LOCALS~1\Temp\Temporary%20Directory%201%20for%20Copy%20of%20IPI%20Budget09-Final-Board-JAN09.zip\My%20Documents\POLYMIS\2003\Revised\POLYSOURCE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LYCONTRA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rars\POLYMIS\Documents%20and%20Settings\pwrmehrotra.IRSPWR\Local%20Settings\Temporary%20Internet%20Files\OLK6\My%20Documents\POLYMIS\2004\My%20Documents\STRVAR\B00-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Data"/>
      <sheetName val="Reconcil"/>
      <sheetName val="Inc-Dec"/>
      <sheetName val="SalVar"/>
      <sheetName val="Detail"/>
      <sheetName val="RM Delta"/>
      <sheetName val="RM DELTA - COMP"/>
      <sheetName val="FG"/>
      <sheetName val="ALL"/>
      <sheetName val="Summ ALL"/>
      <sheetName val="Summ FG"/>
      <sheetName val="prmt"/>
      <sheetName val="Database"/>
      <sheetName val="RM_Delta"/>
      <sheetName val="RM_DELTA_-_COMP"/>
      <sheetName val="Summ_ALL"/>
      <sheetName val="Summ_FG"/>
      <sheetName val="total"/>
      <sheetName val="Site Summary"/>
      <sheetName val="QMIS"/>
      <sheetName val="TABLE"/>
      <sheetName val="Assum-Product"/>
      <sheetName val="BS"/>
      <sheetName val="Detail_Ap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"/>
      <sheetName val="PRMT"/>
      <sheetName val="Mr. AL"/>
      <sheetName val="INDEX"/>
      <sheetName val="COMPRTV"/>
      <sheetName val="INDICATOR"/>
      <sheetName val="PROD VAR TARGET"/>
      <sheetName val="SALVAR"/>
      <sheetName val="POLYESTER"/>
      <sheetName val="USDCOMP"/>
      <sheetName val="SALESVAR"/>
      <sheetName val="RMData"/>
      <sheetName val="RMVar"/>
      <sheetName val="VAR VS TGT"/>
      <sheetName val="VAR VS BGT"/>
      <sheetName val="SELLEXP"/>
      <sheetName val="PCK3"/>
      <sheetName val="PCK1"/>
      <sheetName val="PCK_RATE"/>
      <sheetName val="PCK_COST"/>
      <sheetName val="SUMREAL"/>
      <sheetName val="REALIS"/>
      <sheetName val="QTYPROD"/>
      <sheetName val="POYCP1_3"/>
      <sheetName val="RM_WST"/>
      <sheetName val="PTA_MEG"/>
      <sheetName val="PROC_CONS"/>
      <sheetName val="PWRCP1"/>
      <sheetName val="POWRCP3"/>
      <sheetName val="DTLEXP"/>
      <sheetName val="INTERST"/>
      <sheetName val="INTEXP"/>
      <sheetName val="BNKCHG"/>
      <sheetName val="PWRDAY"/>
      <sheetName val="XLOSS"/>
      <sheetName val="QMIS"/>
      <sheetName val="PRMT_06"/>
      <sheetName val="BASIS"/>
      <sheetName val="FG_DEC-00"/>
      <sheetName val="RM"/>
      <sheetName val="Assmp"/>
      <sheetName val="Note"/>
      <sheetName val="Costing"/>
      <sheetName val="CON INV_Final_M-II"/>
      <sheetName val="CON INV_AvgMoM"/>
      <sheetName val="PRESALES"/>
      <sheetName val="Contract"/>
      <sheetName val="Download"/>
      <sheetName val="Price Trend"/>
      <sheetName val="10-1 Media"/>
      <sheetName val="10-cut"/>
      <sheetName val="Validation"/>
      <sheetName val="EXPSCHE"/>
      <sheetName val="PRMT-05"/>
      <sheetName val="FREIGHTPET02"/>
      <sheetName val="xrt2005"/>
      <sheetName val="Data2003"/>
      <sheetName val="Data2004"/>
      <sheetName val="Data2005"/>
      <sheetName val="Data2002"/>
      <sheetName val="Data2000"/>
      <sheetName val="Data2001"/>
      <sheetName val="Control"/>
      <sheetName val="EB_NAM"/>
      <sheetName val="Assumptions"/>
      <sheetName val="MD&amp;A"/>
      <sheetName val="Real_Detail"/>
      <sheetName val="SUMM-QTR"/>
      <sheetName val="PPC_DTY"/>
      <sheetName val="Actual 2014"/>
      <sheetName val="Prm"/>
      <sheetName val="TABLE"/>
      <sheetName val="Turkey BM with IVL"/>
      <sheetName val="EPBS"/>
      <sheetName val="ENDING"/>
      <sheetName val="TAKE IN"/>
      <sheetName val="Sheet1"/>
      <sheetName val="TAKE OUT"/>
      <sheetName val="PRMT_07"/>
      <sheetName val="DB PPC PSF"/>
      <sheetName val="Value"/>
      <sheetName val="CatCta"/>
      <sheetName val="WS MX$"/>
      <sheetName val="합계"/>
      <sheetName val="p&amp;l"/>
      <sheetName val="Database"/>
      <sheetName val="BS"/>
      <sheetName val="OCT-2001"/>
      <sheetName val="New Co Sum"/>
      <sheetName val="Mr__AL"/>
      <sheetName val="PROD_VAR_TARGET"/>
      <sheetName val="VAR_VS_TGT"/>
      <sheetName val="VAR_VS_BGT"/>
      <sheetName val="CON_INV_Final_M-II"/>
      <sheetName val="CON_INV_AvgMoM"/>
      <sheetName val="Price_Trend"/>
      <sheetName val="10-1_Media"/>
      <sheetName val="TAKE_IN"/>
      <sheetName val="TAKE_OUT"/>
      <sheetName val="Actual_2014"/>
      <sheetName val="WS_MX$"/>
      <sheetName val="PRMT-00"/>
      <sheetName val="PMT"/>
      <sheetName val="Paramètres"/>
      <sheetName val="PLANDT"/>
      <sheetName val="Data"/>
      <sheetName val="master"/>
      <sheetName val="Financials USD"/>
      <sheetName val="台帳（Rent）"/>
      <sheetName val="Charts"/>
      <sheetName val="DAILY_REPORT"/>
      <sheetName val="BALANCE"/>
    </sheetNames>
    <sheetDataSet>
      <sheetData sheetId="0" refreshError="1">
        <row r="2">
          <cell r="O2">
            <v>0</v>
          </cell>
        </row>
        <row r="5">
          <cell r="AE5">
            <v>2.75E-2</v>
          </cell>
        </row>
      </sheetData>
      <sheetData sheetId="1" refreshError="1">
        <row r="5">
          <cell r="AE5">
            <v>2.75E-2</v>
          </cell>
        </row>
        <row r="36">
          <cell r="E36">
            <v>0.8187996397281585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1. Balance Sheet"/>
      <sheetName val="CF"/>
      <sheetName val="5. RPT_YTD Mar 2011"/>
      <sheetName val="13. PPE-Cost"/>
      <sheetName val="16.3 Details-LT loans"/>
      <sheetName val="2. Profit and loss YTD"/>
      <sheetName val="Overseas subs - BS"/>
      <sheetName val="11,12 Investments"/>
      <sheetName val="Exchange gain-(loss)"/>
      <sheetName val="Overseas subs - PL YTD"/>
      <sheetName val="Negative goodwill NTH B.V."/>
      <sheetName val="8. Trade receivables"/>
      <sheetName val="14. Intangible Assets"/>
      <sheetName val="RE 2010"/>
      <sheetName val="eliminations"/>
      <sheetName val="MI_Revaluation"/>
      <sheetName val="un realised ex gain(loss)"/>
      <sheetName val="2. Profit and loss YTD_3M"/>
      <sheetName val="Sheet1"/>
      <sheetName val="CF Support"/>
      <sheetName val="IBG Cal Equity income "/>
      <sheetName val="3. Equity"/>
      <sheetName val="Cash Flow"/>
      <sheetName val="Translation gain loss- capital"/>
      <sheetName val="Translation gain loss-capQ2'09"/>
      <sheetName val="CCY Translation reco"/>
      <sheetName val="Cash flow notes"/>
      <sheetName val="6. Cash"/>
      <sheetName val="7. Other investment"/>
      <sheetName val=" ST Loans receivables"/>
      <sheetName val=" LT Loans receivables"/>
      <sheetName val="Details- loans receivables"/>
      <sheetName val="10. Other current assets"/>
      <sheetName val="9. Inventories"/>
      <sheetName val="15. Other non-current assets"/>
      <sheetName val="16.1 Short-term loans"/>
      <sheetName val="Short term_IRP"/>
      <sheetName val="16.2 Loans payables"/>
      <sheetName val="13. PPE -Revaluation"/>
      <sheetName val="17. AP &amp; Others"/>
      <sheetName val="16.4 Disclosures loans"/>
      <sheetName val="16.5 Fin. Lease &amp; Hire Purchase"/>
      <sheetName val="18. Other current liab"/>
      <sheetName val="21. Revenue_YTD &amp; BOI"/>
      <sheetName val="24. Fin. Cost and Income"/>
      <sheetName val="23. Personnel exp_YTD 2008"/>
      <sheetName val="27. Interest exp"/>
      <sheetName val="28. Income tax"/>
      <sheetName val="24.,25 Adm.Ex Personnel exp"/>
      <sheetName val="26.Expenses by nature"/>
      <sheetName val="33.Commitments"/>
      <sheetName val="33.1 Operating leases"/>
      <sheetName val="28.1 Deferred taxes"/>
      <sheetName val="Contractual Obligations IVL"/>
      <sheetName val="Contractual Obligations"/>
      <sheetName val="Additional Info"/>
      <sheetName val="32.1. FI"/>
      <sheetName val="32. FCY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Qty"/>
      <sheetName val="Delta_Budget"/>
      <sheetName val="Sum_Exp Delta"/>
      <sheetName val="Sum_Dom Delta"/>
      <sheetName val="Detail_Apr"/>
      <sheetName val="PRM"/>
      <sheetName val="PRMT"/>
      <sheetName val="CNT"/>
      <sheetName val="GROUPING"/>
      <sheetName val="INDEX"/>
      <sheetName val="PROD SUMMARY"/>
      <sheetName val="BASIS"/>
      <sheetName val="FG_DEC-00"/>
      <sheetName val="?????????????"/>
      <sheetName val="??????? MGC"/>
      <sheetName val="Sum_Exp_Delta"/>
      <sheetName val="Sum_Dom_Delta"/>
      <sheetName val="RM"/>
      <sheetName val="Assmp"/>
      <sheetName val="Note"/>
      <sheetName val="Table"/>
      <sheetName val="fco"/>
      <sheetName val="52-53"/>
      <sheetName val="PMT"/>
      <sheetName val="Lease cars from HO"/>
      <sheetName val="co"/>
      <sheetName val="10-1 Media"/>
      <sheetName val="10-cut"/>
      <sheetName val="FRA"/>
      <sheetName val="Feriados"/>
      <sheetName val="Weighted Average 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 Bgt"/>
      <sheetName val="Index Exp"/>
      <sheetName val="Index Dom"/>
      <sheetName val="Page"/>
      <sheetName val="Index"/>
      <sheetName val="Comment"/>
      <sheetName val="P&amp;L"/>
      <sheetName val="Var"/>
      <sheetName val="Thruput"/>
      <sheetName val="Annex-A"/>
      <sheetName val="Annex-B"/>
      <sheetName val="Annex-C"/>
      <sheetName val="Sum-Real"/>
      <sheetName val="GRAPDOM-EXP"/>
      <sheetName val="Sales-Adjust"/>
      <sheetName val="RM Pur"/>
      <sheetName val="PTA-MEG"/>
      <sheetName val="RM Price Var"/>
      <sheetName val="Waste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Header"/>
      <sheetName val="Sum_Exp Delta"/>
      <sheetName val="SUM"/>
      <sheetName val="table"/>
      <sheetName val="GROUPING"/>
      <sheetName val="?????????????"/>
      <sheetName val="??????? MGC"/>
      <sheetName val="Upload vs Master Chart "/>
      <sheetName val="PRMT-04"/>
      <sheetName val="PSF_Prod"/>
      <sheetName val="CHIP_Prod"/>
      <sheetName val="Inputs"/>
      <sheetName val="ROH summary"/>
      <sheetName val="PRMT-03"/>
      <sheetName val="Index_Q3"/>
      <sheetName val="Index_Bgt"/>
      <sheetName val="Index_Exp"/>
      <sheetName val="Index_Dom"/>
      <sheetName val="RM_Pur"/>
      <sheetName val="RM_Price_Var"/>
      <sheetName val="Rev_Target"/>
      <sheetName val="Sum_Exp_Delta"/>
      <sheetName val="???????_MGC"/>
      <sheetName val="Upload_vs_Master_Chart_"/>
      <sheetName val="Data2007"/>
      <sheetName val="RM Calc"/>
      <sheetName val="Data2006"/>
      <sheetName val="S"/>
      <sheetName val="Assumptions"/>
      <sheetName val="LIA-JUN04"/>
      <sheetName val="PRMT-18"/>
      <sheetName val="Kasko"/>
      <sheetName val="ValuationSummary"/>
      <sheetName val="Taxas"/>
      <sheetName val="Plano de Contas"/>
      <sheetName val="Exch. Rate"/>
      <sheetName val="_____________"/>
      <sheetName val="_______ MGC"/>
      <sheetName val="10-1 Media"/>
      <sheetName val="10-cut"/>
      <sheetName val="SEA"/>
      <sheetName val="Sales budget"/>
    </sheetNames>
    <sheetDataSet>
      <sheetData sheetId="0" refreshError="1">
        <row r="16">
          <cell r="A16" t="str">
            <v>DESCRIPTION</v>
          </cell>
          <cell r="B16" t="str">
            <v>MONTH</v>
          </cell>
          <cell r="C16" t="str">
            <v>DESCRIPTION</v>
          </cell>
          <cell r="D16" t="str">
            <v>MONTH</v>
          </cell>
        </row>
        <row r="17">
          <cell r="A17" t="str">
            <v>SSP-72 IV-FG</v>
          </cell>
          <cell r="B17" t="str">
            <v>&lt;37681</v>
          </cell>
          <cell r="C17" t="str">
            <v>SSP-72 IV-OG</v>
          </cell>
          <cell r="D17" t="str">
            <v>&lt;37681</v>
          </cell>
        </row>
        <row r="18">
          <cell r="A18" t="str">
            <v>DESCRIPTION</v>
          </cell>
          <cell r="B18" t="str">
            <v>MONTH</v>
          </cell>
          <cell r="C18" t="str">
            <v>DESCRIPTION</v>
          </cell>
          <cell r="D18" t="str">
            <v>MONTH</v>
          </cell>
        </row>
        <row r="19">
          <cell r="A19" t="str">
            <v>SSP-74 IV-FG</v>
          </cell>
          <cell r="B19" t="str">
            <v>&lt;37681</v>
          </cell>
          <cell r="C19" t="str">
            <v>SSP-74 IV-OG</v>
          </cell>
          <cell r="D19" t="str">
            <v>&lt;37681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qty"/>
      <sheetName val="impact"/>
      <sheetName val="upside"/>
      <sheetName val="NOTES-PB"/>
      <sheetName val="RECO1"/>
      <sheetName val="RECO2"/>
      <sheetName val="POY JAN-AUG"/>
      <sheetName val="POY SEP-DEC"/>
      <sheetName val="MARGIN"/>
      <sheetName val="CONT"/>
      <sheetName val="REAL_1"/>
      <sheetName val="REAL_2"/>
      <sheetName val="REAL_3"/>
      <sheetName val="REAL_4"/>
      <sheetName val="INS-CH"/>
      <sheetName val="FOH-DETAIL"/>
      <sheetName val="MARGIN-OLD"/>
      <sheetName val="ADM-DETAIL"/>
      <sheetName val="SOH-DETAIL"/>
      <sheetName val="PCK-CP1"/>
      <sheetName val="PCK-CP3"/>
      <sheetName val="COMMENT"/>
      <sheetName val="SUM1-OLD"/>
      <sheetName val="1"/>
      <sheetName val="2"/>
      <sheetName val="Sheet1"/>
      <sheetName val="ITS &amp; HRD"/>
      <sheetName val="final reco1"/>
      <sheetName val="final reco2"/>
      <sheetName val="RECONSILIA"/>
      <sheetName val="OLD"/>
      <sheetName val="SUMM-QTR"/>
      <sheetName val="SUM2-OLD"/>
      <sheetName val="MTH-QTR"/>
      <sheetName val="Sensitivity"/>
      <sheetName val="RM-01"/>
      <sheetName val="RM-4"/>
      <sheetName val="RM-3"/>
      <sheetName val="RM-2"/>
      <sheetName val="RM-1"/>
      <sheetName val="RMQTY"/>
      <sheetName val="RMRATE"/>
      <sheetName val="REALSUM"/>
      <sheetName val="PRICELIST"/>
      <sheetName val="REAL-01"/>
      <sheetName val="PROCCONS"/>
      <sheetName val="SALARY-CP1"/>
      <sheetName val="SALARY-CP3"/>
      <sheetName val="POWR-FUEL"/>
      <sheetName val="DGCOST"/>
      <sheetName val="DGH"/>
      <sheetName val="INS-NEW"/>
      <sheetName val="PCK_COST"/>
      <sheetName val="PCK_RATE"/>
      <sheetName val="PRD-STR"/>
      <sheetName val="ENGG_BUD"/>
      <sheetName val="OTH-STR"/>
      <sheetName val="SELL-EXP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depr-1"/>
      <sheetName val="depr-3"/>
      <sheetName val="FundFlow"/>
      <sheetName val="PRMT-00"/>
      <sheetName val="SUMPROD"/>
      <sheetName val="INDEX"/>
      <sheetName val="exc"/>
      <sheetName val="POY JAN-JUL"/>
      <sheetName val="POY AUG-DEC"/>
      <sheetName val="part-import"/>
      <sheetName val="part-local"/>
      <sheetName val="PRMT-04"/>
      <sheetName val="POY_JAN-AUG"/>
      <sheetName val="POY_SEP-DEC"/>
      <sheetName val="ITS_&amp;_HRD"/>
      <sheetName val="final_reco1"/>
      <sheetName val="final_reco2"/>
      <sheetName val="POY_JAN-JUL"/>
      <sheetName val="POY_AUG-DEC"/>
      <sheetName val="PRM"/>
      <sheetName val="stat local"/>
      <sheetName val="Selection"/>
      <sheetName val="Names"/>
    </sheetNames>
    <sheetDataSet>
      <sheetData sheetId="0">
        <row r="7">
          <cell r="H7">
            <v>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>
        <row r="7">
          <cell r="H7">
            <v>9000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NOV06"/>
      <sheetName val="PTA-MEG"/>
      <sheetName val="RATES"/>
      <sheetName val="MELTCOST"/>
      <sheetName val="FIXCOST"/>
      <sheetName val="BASIS"/>
      <sheetName val="CHIPS-PSF"/>
      <sheetName val="FDY"/>
      <sheetName val="POY"/>
      <sheetName val="DTY"/>
      <sheetName val="DT"/>
      <sheetName val="BSY"/>
      <sheetName val="Summ_Cost"/>
      <sheetName val="MIP"/>
      <sheetName val="BUFFER"/>
      <sheetName val="FG-NOV06"/>
      <sheetName val="Summary"/>
      <sheetName val="Comparison"/>
      <sheetName val="Cont_ Detail"/>
      <sheetName val="S&amp;S BGT"/>
      <sheetName val="Value"/>
      <sheetName val="P&amp;L"/>
    </sheetNames>
    <sheetDataSet>
      <sheetData sheetId="0">
        <row r="1">
          <cell r="M1" t="str">
            <v>LUP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M1" t="str">
            <v>LUP Name</v>
          </cell>
          <cell r="N1" t="str">
            <v>-CHIPS FOR DOPE-</v>
          </cell>
          <cell r="O1" t="str">
            <v>-CHIPS FOR CATIONIC POY-</v>
          </cell>
          <cell r="P1" t="str">
            <v>-CHIPS FOR BRIGHT POY-</v>
          </cell>
          <cell r="Q1" t="str">
            <v>-CHIPS SD-</v>
          </cell>
          <cell r="R1" t="str">
            <v>-PSF 1.2-</v>
          </cell>
          <cell r="S1" t="str">
            <v>DTY-75 NI-</v>
          </cell>
          <cell r="T1" t="str">
            <v>DTY-75 SIM-</v>
          </cell>
          <cell r="U1" t="str">
            <v>DTY-100 NI-</v>
          </cell>
          <cell r="V1" t="str">
            <v>DTY-100 SIM-</v>
          </cell>
          <cell r="W1" t="str">
            <v>DTY-150 NI-</v>
          </cell>
          <cell r="X1" t="str">
            <v>DTY-150 IM-</v>
          </cell>
          <cell r="Y1" t="str">
            <v>DTY-200 NI-</v>
          </cell>
          <cell r="Z1" t="str">
            <v>DTY-200 IM-</v>
          </cell>
          <cell r="AA1" t="str">
            <v>DTY-300 NI-</v>
          </cell>
          <cell r="AB1" t="str">
            <v>DTY-300 IM-</v>
          </cell>
          <cell r="AC1" t="str">
            <v>DTY-075 IM-MICRO</v>
          </cell>
          <cell r="AD1" t="str">
            <v>DTY-075 NI-MICRO</v>
          </cell>
          <cell r="AE1" t="str">
            <v>DTY-100 SIM-MICRO</v>
          </cell>
          <cell r="AF1" t="str">
            <v>DTY-150 NI-MICRO</v>
          </cell>
          <cell r="AG1" t="str">
            <v>DTY-150 IM-MICRO</v>
          </cell>
          <cell r="AH1" t="str">
            <v>DTY-170 AMMY-IM</v>
          </cell>
          <cell r="AI1" t="str">
            <v>DTY-225 AMMY-IM</v>
          </cell>
          <cell r="AJ1" t="str">
            <v>DTY-75 IM CD-(CAT)</v>
          </cell>
          <cell r="AK1" t="str">
            <v>DTY-150 NI CD-(CAT)</v>
          </cell>
          <cell r="AL1" t="str">
            <v>DTY-75 IM -(BRT)</v>
          </cell>
          <cell r="AM1" t="str">
            <v>DTY-150 NI-(BRT)</v>
          </cell>
          <cell r="AN1" t="str">
            <v>DTY-150 IM -(BRT)</v>
          </cell>
          <cell r="AO1" t="str">
            <v>DTY-75 IM DD-(DOPE)</v>
          </cell>
          <cell r="AP1" t="str">
            <v>DTY-150 NI DYED-(DOPE)</v>
          </cell>
          <cell r="AQ1" t="str">
            <v>DTY-150 IM DD-(DOPE)</v>
          </cell>
          <cell r="AR1" t="str">
            <v>DTY-300 NI DD-(DOPE)</v>
          </cell>
          <cell r="AS1" t="str">
            <v>DTY-300 IM DD-(DOPE)</v>
          </cell>
          <cell r="AT1" t="str">
            <v>DTY-100 IM -FILIGREE</v>
          </cell>
          <cell r="AU1" t="str">
            <v>POY-125 NI-</v>
          </cell>
          <cell r="AV1" t="str">
            <v>POY-166 NI-</v>
          </cell>
          <cell r="AW1" t="str">
            <v>POY-250 NI-</v>
          </cell>
          <cell r="AX1" t="str">
            <v>POY-125 NI-CAT</v>
          </cell>
          <cell r="AY1" t="str">
            <v>POY-125 NI-BRT</v>
          </cell>
          <cell r="AZ1" t="str">
            <v>POY-125 NI-DOPE</v>
          </cell>
          <cell r="BA1" t="str">
            <v>POY-250 NI-CAT</v>
          </cell>
          <cell r="BB1" t="str">
            <v>POY-250 NI-BRT</v>
          </cell>
          <cell r="BC1" t="str">
            <v>POY-250/192 NI-BRT</v>
          </cell>
          <cell r="BD1" t="str">
            <v>POY-250 NI-DOPE</v>
          </cell>
          <cell r="BE1" t="str">
            <v>DT- 75 NI-</v>
          </cell>
          <cell r="BF1" t="str">
            <v>DT- 75 IM-</v>
          </cell>
          <cell r="BG1" t="str">
            <v>DT- 150 NI-</v>
          </cell>
          <cell r="BH1" t="str">
            <v>DT- 150 IM-</v>
          </cell>
          <cell r="BI1" t="str">
            <v>DT- 150 IM BRT-</v>
          </cell>
          <cell r="BJ1" t="str">
            <v>DT-300 DOPE-</v>
          </cell>
          <cell r="BK1" t="str">
            <v>DT- 75 IM BRT-</v>
          </cell>
          <cell r="BL1" t="str">
            <v>DT-75 IM DOPE-</v>
          </cell>
          <cell r="BM1" t="str">
            <v>BSY-200 IM-125/72 POY+75/72 FDY</v>
          </cell>
          <cell r="BN1" t="str">
            <v>BSY-130 IM-80/72 POY+50/36 DT</v>
          </cell>
          <cell r="BO1" t="str">
            <v>BSY-300/144 AMMY IM-POY SD 250/96+POY CAT 250/48</v>
          </cell>
          <cell r="BP1" t="str">
            <v>BSY-250/84 AMMY IM-POY SD 245/48+POY CAT 125/36</v>
          </cell>
          <cell r="BQ1" t="str">
            <v>FDY-75 IM-</v>
          </cell>
          <cell r="BR1" t="str">
            <v>FDY-100 IM-</v>
          </cell>
          <cell r="BS1" t="str">
            <v>FDY-150 IM-</v>
          </cell>
          <cell r="BT1" t="str">
            <v>FDY-150 NI-</v>
          </cell>
          <cell r="BU1" t="str">
            <v>FDY-200 IM-</v>
          </cell>
          <cell r="BV1" t="str">
            <v>FDY-200/96 IM-</v>
          </cell>
          <cell r="BW1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-its"/>
      <sheetName val="Fin-hrd"/>
      <sheetName val="Fin-all-08"/>
      <sheetName val="QMIS"/>
      <sheetName val="ALL"/>
      <sheetName val="HRD"/>
      <sheetName val="ITS"/>
      <sheetName val="Prm"/>
      <sheetName val="Source-Poly"/>
      <sheetName val="RM Finance Cost"/>
      <sheetName val="New Overall"/>
      <sheetName val="FG_DEC-00"/>
      <sheetName val="10-1 Media"/>
      <sheetName val="10-cut"/>
      <sheetName val="FG-NOV06"/>
      <sheetName val="RM_Finance_Cost"/>
      <sheetName val="New_Overall"/>
      <sheetName val="10-1_Media"/>
      <sheetName val="Item01"/>
      <sheetName val="?????????????"/>
      <sheetName val="??????? MGC"/>
      <sheetName val="S33"/>
      <sheetName val="Working Capital"/>
    </sheetNames>
    <sheetDataSet>
      <sheetData sheetId="0">
        <row r="2">
          <cell r="A2">
            <v>1</v>
          </cell>
        </row>
      </sheetData>
      <sheetData sheetId="1">
        <row r="2">
          <cell r="A2">
            <v>1</v>
          </cell>
        </row>
      </sheetData>
      <sheetData sheetId="2">
        <row r="2">
          <cell r="A2">
            <v>1</v>
          </cell>
        </row>
      </sheetData>
      <sheetData sheetId="3"/>
      <sheetData sheetId="4"/>
      <sheetData sheetId="5"/>
      <sheetData sheetId="6">
        <row r="2">
          <cell r="A2">
            <v>1</v>
          </cell>
        </row>
      </sheetData>
      <sheetData sheetId="7" refreshError="1">
        <row r="2">
          <cell r="A2">
            <v>1</v>
          </cell>
          <cell r="B2">
            <v>39448</v>
          </cell>
        </row>
        <row r="3">
          <cell r="A3">
            <v>2</v>
          </cell>
          <cell r="B3">
            <v>39479</v>
          </cell>
        </row>
        <row r="4">
          <cell r="A4">
            <v>3</v>
          </cell>
          <cell r="B4">
            <v>39508</v>
          </cell>
        </row>
        <row r="5">
          <cell r="A5">
            <v>4</v>
          </cell>
          <cell r="B5">
            <v>39539</v>
          </cell>
        </row>
        <row r="6">
          <cell r="A6">
            <v>5</v>
          </cell>
          <cell r="B6">
            <v>39569</v>
          </cell>
        </row>
        <row r="7">
          <cell r="A7">
            <v>6</v>
          </cell>
          <cell r="B7">
            <v>39600</v>
          </cell>
        </row>
        <row r="8">
          <cell r="A8">
            <v>7</v>
          </cell>
          <cell r="B8">
            <v>39630</v>
          </cell>
        </row>
        <row r="9">
          <cell r="A9">
            <v>8</v>
          </cell>
          <cell r="B9">
            <v>39661</v>
          </cell>
        </row>
        <row r="10">
          <cell r="A10">
            <v>9</v>
          </cell>
          <cell r="B10">
            <v>39692</v>
          </cell>
        </row>
        <row r="11">
          <cell r="A11">
            <v>10</v>
          </cell>
          <cell r="B11">
            <v>39722</v>
          </cell>
        </row>
        <row r="12">
          <cell r="A12">
            <v>11</v>
          </cell>
          <cell r="B12">
            <v>39753</v>
          </cell>
        </row>
        <row r="13">
          <cell r="A13">
            <v>12</v>
          </cell>
          <cell r="B13">
            <v>39783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y Graph YTD"/>
      <sheetName val="Poly Graph MTD"/>
      <sheetName val="ALL"/>
      <sheetName val="ITS"/>
      <sheetName val="HRD"/>
      <sheetName val="PDG"/>
      <sheetName val="BGTPOLY"/>
      <sheetName val="BGTPOLY2"/>
      <sheetName val="Source-Poly"/>
      <sheetName val="Polyester"/>
      <sheetName val="Pet Resin"/>
      <sheetName val="Source-Pet"/>
      <sheetName val="PET Graph YTD"/>
      <sheetName val="PET Graph MTD"/>
      <sheetName val="Prm"/>
      <sheetName val="NBCA_2001_Completed"/>
      <sheetName val="DTIL &amp; Conso TB"/>
      <sheetName val="elimin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G2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-Q3"/>
      <sheetName val="Var-Q3"/>
      <sheetName val="Index Q3"/>
      <sheetName val="Index Bgt"/>
      <sheetName val="Index Exp"/>
      <sheetName val="Var YTD"/>
      <sheetName val="Upto Oct-03"/>
      <sheetName val="Upto Sep"/>
      <sheetName val="Index Dom"/>
      <sheetName val="Page"/>
      <sheetName val="Sheet1"/>
      <sheetName val="Index"/>
      <sheetName val="Comment"/>
      <sheetName val="Polyester"/>
      <sheetName val="Note"/>
      <sheetName val="PolyesterRev"/>
      <sheetName val="Variances "/>
      <sheetName val="Per Ton"/>
      <sheetName val="Contribution"/>
      <sheetName val="Var DM2"/>
      <sheetName val="Var"/>
      <sheetName val="Annex-A"/>
      <sheetName val="Annex-C"/>
      <sheetName val="P&amp;L"/>
      <sheetName val="Reco Poly"/>
      <sheetName val="Summ Tally"/>
      <sheetName val="FPG"/>
      <sheetName val="Thruput"/>
      <sheetName val="Annex-B"/>
      <sheetName val="Sum-Real"/>
      <sheetName val="GRAPDOM-EXP"/>
      <sheetName val="Sales-Adjust"/>
      <sheetName val="RM Pur"/>
      <sheetName val="RM Price Var"/>
      <sheetName val="PTA-MEG"/>
      <sheetName val="Waste"/>
      <sheetName val="Procons"/>
      <sheetName val="Details"/>
      <sheetName val="WC"/>
      <sheetName val="WC-Graphs"/>
      <sheetName val="Purchase"/>
      <sheetName val="Graph RM"/>
      <sheetName val="Pur-Graph2"/>
      <sheetName val="CF"/>
      <sheetName val="Rev Target"/>
      <sheetName val="PRM"/>
      <sheetName val="P_L"/>
      <sheetName val="Cont_ Detail"/>
      <sheetName val="Pet Resin"/>
      <sheetName val="Index_Q3"/>
      <sheetName val="Index_Bgt"/>
      <sheetName val="Index_Exp"/>
      <sheetName val="Var_YTD"/>
      <sheetName val="Upto_Oct-03"/>
      <sheetName val="Upto_Sep"/>
      <sheetName val="Index_Dom"/>
      <sheetName val="Variances_"/>
      <sheetName val="Per_Ton"/>
      <sheetName val="Var_DM2"/>
      <sheetName val="Reco_Poly"/>
      <sheetName val="Summ_Tally"/>
      <sheetName val="RM_Pur"/>
      <sheetName val="RM_Price_Var"/>
      <sheetName val="Graph_RM"/>
      <sheetName val="Rev_Target"/>
      <sheetName val="Pet_Resin"/>
      <sheetName val="RM Calc"/>
      <sheetName val="94"/>
      <sheetName val="Query"/>
      <sheetName val="Item01"/>
      <sheetName val="Upto Sep-03"/>
      <sheetName val="FG-DEC'07"/>
      <sheetName val="PRMT-07"/>
      <sheetName val="currencies"/>
      <sheetName val="PRMT-04"/>
      <sheetName val="CustomerData"/>
      <sheetName val="Detail_Apr"/>
      <sheetName val="LEGENDS"/>
      <sheetName val="ACU"/>
      <sheetName val="Maestros SAP"/>
      <sheetName val="PRMT_06"/>
      <sheetName val="PRMT_13"/>
      <sheetName val="10-1 Media"/>
      <sheetName val="10-cut"/>
      <sheetName val="10-1 Media:10-c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D1">
            <v>11</v>
          </cell>
        </row>
      </sheetData>
      <sheetData sheetId="23" refreshError="1">
        <row r="1">
          <cell r="D1">
            <v>11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A2">
            <v>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"/>
      <sheetName val="EXPSCHE"/>
      <sheetName val="INDEX"/>
      <sheetName val="P&amp;L"/>
      <sheetName val="VARIANCE"/>
      <sheetName val="USDCOMP"/>
      <sheetName val="USDSUMM"/>
      <sheetName val="INDICATORS"/>
      <sheetName val="COMPRTV"/>
      <sheetName val="SUM"/>
      <sheetName val="RATEVAR"/>
      <sheetName val="REALISTN"/>
      <sheetName val="CNT"/>
      <sheetName val="RM-WST"/>
      <sheetName val="PTA-MEG"/>
      <sheetName val="PROC.CONS"/>
      <sheetName val="SELLEXP"/>
      <sheetName val="POWR"/>
      <sheetName val="PACKING"/>
      <sheetName val="salesdetails"/>
      <sheetName val="DTLEXP"/>
      <sheetName val="REAL"/>
      <sheetName val="CONSTR"/>
      <sheetName val="EXPSCHD"/>
      <sheetName val="COMPAR"/>
      <sheetName val="INTERST"/>
      <sheetName val="EXCHLOSS"/>
      <sheetName val="PCKCOST"/>
      <sheetName val="PRMT"/>
      <sheetName val="PWRDAY"/>
      <sheetName val="INTLOC"/>
      <sheetName val="INTEXP"/>
      <sheetName val="TR-INT"/>
      <sheetName val="XLOSSTRX"/>
      <sheetName val="BNKCHG"/>
      <sheetName val="COSTING-TALLY"/>
      <sheetName val="XLOSS"/>
      <sheetName val="SUMM-QTR"/>
      <sheetName val="SUMM_QTR"/>
      <sheetName val="BASIS"/>
      <sheetName val="LEGENDS"/>
      <sheetName val="PROD06"/>
      <sheetName val="합계"/>
      <sheetName val="TABLE"/>
      <sheetName val="PES Imports"/>
      <sheetName val="MF"/>
      <sheetName val="QMIS"/>
      <sheetName val="Prmet"/>
      <sheetName val="10-1 Media"/>
      <sheetName val="10-cut"/>
      <sheetName val="Cotlook"/>
      <sheetName val="Prm"/>
      <sheetName val="Assumptions"/>
      <sheetName val="RM costs"/>
      <sheetName val="2013 Result"/>
      <sheetName val="2014 Budget"/>
      <sheetName val="PROC_CONS"/>
      <sheetName val="PES_Imports"/>
      <sheetName val="10-1_Media"/>
      <sheetName val="เงินกู้ธนชาติ"/>
      <sheetName val="เงินกู้ MGC"/>
      <sheetName val="data"/>
      <sheetName val="P_Par"/>
      <sheetName val="P_Prt"/>
      <sheetName val="Wht cur"/>
      <sheetName val="Data2007"/>
      <sheetName val="DDLIST"/>
      <sheetName val="spytd"/>
      <sheetName val="Production Pounds"/>
      <sheetName val="Data2008"/>
      <sheetName val="TB-2001-Apr'01"/>
    </sheetNames>
    <sheetDataSet>
      <sheetData sheetId="0" refreshError="1">
        <row r="2">
          <cell r="M2" t="str">
            <v>DM</v>
          </cell>
          <cell r="N2">
            <v>0.55370985603543743</v>
          </cell>
        </row>
        <row r="3">
          <cell r="M3" t="str">
            <v>GBP</v>
          </cell>
          <cell r="N3">
            <v>1.6114999999999999</v>
          </cell>
        </row>
        <row r="4">
          <cell r="M4" t="str">
            <v>PST</v>
          </cell>
          <cell r="N4">
            <v>6.6666666666666671E-3</v>
          </cell>
        </row>
        <row r="6">
          <cell r="Z6">
            <v>2E-3</v>
          </cell>
          <cell r="AC6">
            <v>7.4999999999999997E-2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 t="str">
            <v>DM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&amp;L-Q3"/>
      <sheetName val="Var-Q3"/>
      <sheetName val="Index Q3"/>
      <sheetName val="Index"/>
      <sheetName val="Comment"/>
      <sheetName val="P&amp;L"/>
      <sheetName val="Var"/>
      <sheetName val="Annex-A"/>
      <sheetName val="Annex-B"/>
      <sheetName val="Annex-C"/>
      <sheetName val="Sum-Real"/>
      <sheetName val="GRAPDOM-EXP"/>
      <sheetName val="Sales-Adjust"/>
      <sheetName val="Thruput"/>
      <sheetName val="Waste"/>
      <sheetName val="RM Pur"/>
      <sheetName val="PTA-MEG"/>
      <sheetName val="RM Price Var"/>
      <sheetName val="Procons"/>
      <sheetName val="Details"/>
      <sheetName val="WC"/>
      <sheetName val="WC-Graphs"/>
      <sheetName val="Purchase"/>
      <sheetName val="Pur-Graphs"/>
      <sheetName val="CF"/>
      <sheetName val="FPG"/>
      <sheetName val="Rev Target"/>
      <sheetName val="NR AMER CON YTD"/>
      <sheetName val="Per Ton"/>
      <sheetName val="Variance_Month_YTD"/>
      <sheetName val="Database"/>
      <sheetName val="Index_Q3"/>
      <sheetName val="RM_Pur"/>
      <sheetName val="RM_Price_Var"/>
      <sheetName val="Rev_Target"/>
      <sheetName val="NR_AMER_CON_YTD"/>
      <sheetName val="Per_Ton"/>
      <sheetName val="Contract"/>
      <sheetName val="EXPSCHE"/>
      <sheetName val="stat local"/>
      <sheetName val="Costing"/>
      <sheetName val="Note"/>
      <sheetName val="AllData"/>
      <sheetName val="Data Validation"/>
      <sheetName val="IRP"/>
      <sheetName val="Pricing-Updated by J. Simpson"/>
      <sheetName val="K100 Lead"/>
    </sheetNames>
    <sheetDataSet>
      <sheetData sheetId="0" refreshError="1">
        <row r="1">
          <cell r="H1" t="str">
            <v>Q1</v>
          </cell>
          <cell r="I1" t="str">
            <v>Q2</v>
          </cell>
          <cell r="J1" t="str">
            <v>Q3</v>
          </cell>
        </row>
        <row r="2">
          <cell r="H2">
            <v>1</v>
          </cell>
          <cell r="I2">
            <v>0</v>
          </cell>
          <cell r="J2">
            <v>0</v>
          </cell>
        </row>
        <row r="3">
          <cell r="H3">
            <v>2</v>
          </cell>
          <cell r="I3">
            <v>0</v>
          </cell>
          <cell r="J3">
            <v>0</v>
          </cell>
        </row>
        <row r="4">
          <cell r="H4">
            <v>3</v>
          </cell>
          <cell r="I4">
            <v>0</v>
          </cell>
          <cell r="J4">
            <v>0</v>
          </cell>
        </row>
        <row r="5">
          <cell r="H5">
            <v>3</v>
          </cell>
          <cell r="I5">
            <v>1</v>
          </cell>
          <cell r="J5">
            <v>0</v>
          </cell>
        </row>
        <row r="6">
          <cell r="H6">
            <v>3</v>
          </cell>
          <cell r="I6">
            <v>2</v>
          </cell>
          <cell r="J6">
            <v>0</v>
          </cell>
        </row>
        <row r="7">
          <cell r="H7">
            <v>3</v>
          </cell>
          <cell r="I7">
            <v>3</v>
          </cell>
          <cell r="J7">
            <v>0</v>
          </cell>
        </row>
        <row r="8">
          <cell r="H8">
            <v>3</v>
          </cell>
          <cell r="I8">
            <v>3</v>
          </cell>
          <cell r="J8">
            <v>1</v>
          </cell>
        </row>
        <row r="9">
          <cell r="H9">
            <v>3</v>
          </cell>
          <cell r="I9">
            <v>3</v>
          </cell>
          <cell r="J9">
            <v>2</v>
          </cell>
        </row>
        <row r="10">
          <cell r="H10">
            <v>3</v>
          </cell>
          <cell r="I10">
            <v>3</v>
          </cell>
          <cell r="J10">
            <v>3</v>
          </cell>
        </row>
        <row r="11">
          <cell r="H11">
            <v>3</v>
          </cell>
          <cell r="I11">
            <v>3</v>
          </cell>
          <cell r="J11">
            <v>3</v>
          </cell>
        </row>
        <row r="12">
          <cell r="H12">
            <v>3</v>
          </cell>
          <cell r="I12">
            <v>3</v>
          </cell>
          <cell r="J12">
            <v>3</v>
          </cell>
        </row>
        <row r="13">
          <cell r="H13">
            <v>3</v>
          </cell>
          <cell r="I13">
            <v>3</v>
          </cell>
          <cell r="J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en Analysis"/>
      <sheetName val="Project Payback"/>
      <sheetName val="IVL_Sensitivity"/>
      <sheetName val="Strategy Team"/>
      <sheetName val="Budget detail -1"/>
      <sheetName val="Budget detail -2"/>
      <sheetName val="Budget detail -3"/>
      <sheetName val="presentation detail"/>
      <sheetName val="By Company"/>
      <sheetName val="Valuations"/>
      <sheetName val="Industry Vs IVL"/>
      <sheetName val="New Projects"/>
      <sheetName val="8 Qs"/>
      <sheetName val="Ebitda (mm)"/>
      <sheetName val="bridge"/>
      <sheetName val="Summary"/>
      <sheetName val="Financials"/>
      <sheetName val="Conso_table"/>
      <sheetName val="Conso THB"/>
      <sheetName val="Conso USD"/>
      <sheetName val="Restated"/>
      <sheetName val="PET"/>
      <sheetName val="Poly+Wool"/>
      <sheetName val="By Venture"/>
      <sheetName val="By Venture (2)"/>
      <sheetName val="Growth Capex"/>
      <sheetName val="Main Capex"/>
      <sheetName val="Core Ebitda (mm)"/>
      <sheetName val="Capacity"/>
      <sheetName val="Cap, Prodn -Pkg"/>
      <sheetName val="Utilization"/>
      <sheetName val="Revenue"/>
      <sheetName val="Undelivered Spreads"/>
      <sheetName val="Freight Out"/>
      <sheetName val="Delivered Spreads"/>
      <sheetName val="Conv Cost"/>
      <sheetName val="Ebitda (per mt)"/>
      <sheetName val="Inventory gain loss"/>
      <sheetName val="Eff tax rate"/>
      <sheetName val="Eff cash tax rate"/>
      <sheetName val="Tax"/>
      <sheetName val="Deferred tax"/>
      <sheetName val="Depreciation"/>
      <sheetName val="Alpek Vs IVL"/>
      <sheetName val="Exchgrate"/>
      <sheetName val="Interest"/>
      <sheetName val="Cash&amp;Cash Equi"/>
      <sheetName val="AR"/>
      <sheetName val="Inventory (mm)"/>
      <sheetName val="NCA"/>
      <sheetName val="Current Asset"/>
      <sheetName val="PPE+Int"/>
      <sheetName val="Net Debt"/>
      <sheetName val="STL"/>
      <sheetName val="Current Liability"/>
      <sheetName val="Loan receivable"/>
      <sheetName val="LTL"/>
      <sheetName val="NCL"/>
      <sheetName val="Net working capital"/>
      <sheetName val="Net capital employed"/>
      <sheetName val="Non Operating Debt"/>
      <sheetName val="Net Op Capital Employed"/>
      <sheetName val="ROCE"/>
      <sheetName val="Extraordinary items"/>
      <sheetName val="Equity"/>
      <sheetName val="Dividend"/>
      <sheetName val="EBIT"/>
      <sheetName val="Operating NP "/>
      <sheetName val="CORE NP"/>
      <sheetName val="CORE EBIT"/>
      <sheetName val="Inventory (mt)"/>
      <sheetName val="Data forecast"/>
      <sheetName val="Exch rates"/>
      <sheetName val="Customers sales profile"/>
      <sheetName val="Graph"/>
      <sheetName val="Production"/>
      <sheetName val="NP"/>
      <sheetName val="Feedstock"/>
      <sheetName val="By Company Data"/>
      <sheetName val="Sheet1"/>
      <sheetName val="HVA_Comm"/>
      <sheetName val="By Segment"/>
      <sheetName val="By Region"/>
      <sheetName val="Workings"/>
      <sheetName val="loans to"/>
      <sheetName val="Capacities (exc. JV)_Rounding"/>
      <sheetName val="Extraordinary"/>
      <sheetName val="2Q13 HVA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S3" t="str">
            <v>ON</v>
          </cell>
        </row>
        <row r="4">
          <cell r="AS4" t="str">
            <v>OFF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505">
          <cell r="G150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ECO2"/>
      <sheetName val="INDEX"/>
      <sheetName val="COMMENT"/>
      <sheetName val="REC03"/>
      <sheetName val="SUMM-QTR"/>
      <sheetName val="MTH-QTR"/>
      <sheetName val="DIFF BGT"/>
      <sheetName val="SUM"/>
      <sheetName val="Sensitivity"/>
      <sheetName val="PROD"/>
      <sheetName val="SALES-03"/>
      <sheetName val="MRKT03"/>
      <sheetName val="SELLEXP"/>
      <sheetName val="RM"/>
      <sheetName val="RMRATE"/>
      <sheetName val="SALARY"/>
      <sheetName val="LABOUR"/>
      <sheetName val="UTILY-03"/>
      <sheetName val="PACKING"/>
      <sheetName val="STR-PRD"/>
      <sheetName val="STORES"/>
      <sheetName val="INS-03"/>
      <sheetName val="FOH-SUMM"/>
      <sheetName val="ADM-SUMM"/>
      <sheetName val="FOH-DETAIL"/>
      <sheetName val="FINCOST"/>
      <sheetName val="DEPR"/>
      <sheetName val="PRMT-03"/>
      <sheetName val="QMIS"/>
      <sheetName val="SOH-DETAIL"/>
      <sheetName val="ADM-DETAIL"/>
      <sheetName val="Exc"/>
      <sheetName val="PRMT_03"/>
      <sheetName val="Contract"/>
      <sheetName val="EXPSCHE"/>
      <sheetName val="BASIS"/>
      <sheetName val="exch"/>
      <sheetName val="4. Labor"/>
      <sheetName val="New Proje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9">
          <cell r="H9">
            <v>9250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_00"/>
      <sheetName val="Home"/>
      <sheetName val="impact"/>
      <sheetName val="upside"/>
      <sheetName val="NOTES-PB"/>
      <sheetName val="RECO1"/>
      <sheetName val="RECO2"/>
      <sheetName val="POY JAN-JUL"/>
      <sheetName val="POY AUG-DEC"/>
      <sheetName val="CONT"/>
      <sheetName val="REAL_1"/>
      <sheetName val="REAL_2"/>
      <sheetName val="REAL_3"/>
      <sheetName val="REAL_4"/>
      <sheetName val="REAL-01"/>
      <sheetName val="qty"/>
      <sheetName val="SUMPROD"/>
      <sheetName val="RM-4"/>
      <sheetName val="RM-3"/>
      <sheetName val="RM-2"/>
      <sheetName val="RM-1"/>
      <sheetName val="RM-01"/>
      <sheetName val="INS-CH"/>
      <sheetName val="FOH-DETAIL"/>
      <sheetName val="MARGIN"/>
      <sheetName val="ADM-DETAIL"/>
      <sheetName val="ENGG_BUD"/>
      <sheetName val="COMMENT"/>
      <sheetName val="Sensitivity"/>
      <sheetName val="SUMM-QTR"/>
      <sheetName val="MTH-QTR"/>
      <sheetName val="REALSUM"/>
      <sheetName val="PRICELIST"/>
      <sheetName val="RMRATE"/>
      <sheetName val="RMQTY"/>
      <sheetName val="PROCCONS"/>
      <sheetName val="SALARY-CP1"/>
      <sheetName val="SALARY-CP3"/>
      <sheetName val="POWR-FUEL"/>
      <sheetName val="DGCOST"/>
      <sheetName val="DGH"/>
      <sheetName val="INS-NEW"/>
      <sheetName val="PCK-CP1"/>
      <sheetName val="PCK-CP3"/>
      <sheetName val="PRD-STR"/>
      <sheetName val="OTH-STR"/>
      <sheetName val="SELL-EXP"/>
      <sheetName val="SOH-DETAIL"/>
      <sheetName val="FOH-R&amp;M-SUM"/>
      <sheetName val="ADM-SUM"/>
      <sheetName val="HRD"/>
      <sheetName val="ITS"/>
      <sheetName val="INT-CP1"/>
      <sheetName val="INT-CP3"/>
      <sheetName val="LOANRP-CP1"/>
      <sheetName val="LOANRP-CP3"/>
      <sheetName val="INT-SALES"/>
      <sheetName val="INDEX"/>
      <sheetName val="depr-1"/>
      <sheetName val="depr-3"/>
      <sheetName val="FundFlow"/>
      <sheetName val="PRMT-00"/>
      <sheetName val="exc"/>
      <sheetName val="FREIGHT_POLY_03"/>
      <sheetName val="PRMT-03"/>
      <sheetName val="PRMT"/>
      <sheetName val="Costing"/>
      <sheetName val="Note"/>
      <sheetName val="Prm"/>
      <sheetName val="PRMT-07"/>
      <sheetName val="FREIGHTPET02"/>
      <sheetName val="BASIS"/>
      <sheetName val="TABLE"/>
      <sheetName val="LIA-JUN04"/>
      <sheetName val="Data2009"/>
      <sheetName val="PRMT_03"/>
      <sheetName val="PRMTR"/>
      <sheetName val="ALL DIVISI detail"/>
      <sheetName val="Int.Payablep.2"/>
      <sheetName val="Int.Expense-2006p.1"/>
      <sheetName val="InputPO_Del"/>
      <sheetName val="Pucci - TB 12_31_01"/>
      <sheetName val="PRMT_06"/>
      <sheetName val="Validation"/>
      <sheetName val="FG_DEC-00"/>
      <sheetName val="NBCA_2001_Completed"/>
      <sheetName val="Data"/>
      <sheetName val="POY_JAN-JUL"/>
      <sheetName val="POY_AUG-DEC"/>
      <sheetName val="ALL_DIVISI_detail"/>
      <sheetName val="Int_Payablep_2"/>
      <sheetName val="Int_Expense-2006p_1"/>
      <sheetName val="Pucci_-_TB_12_31_01"/>
      <sheetName val="Contract"/>
      <sheetName val="EXPSCHE"/>
      <sheetName val="FA_Final"/>
      <sheetName val="PET old "/>
      <sheetName val="GROUPING"/>
      <sheetName val="PRMT_05"/>
      <sheetName val="PRMT-04"/>
      <sheetName val="SUM"/>
      <sheetName val="Detail_Apr"/>
      <sheetName val="2014 Budget"/>
      <sheetName val="Sedan"/>
      <sheetName val="VAT Reco"/>
      <sheetName val="OVERALL SUM"/>
      <sheetName val="P&amp;L"/>
      <sheetName val="Database"/>
      <sheetName val="notes"/>
      <sheetName val="Cogen"/>
      <sheetName val="Value"/>
      <sheetName val="List HO"/>
      <sheetName val="PSF_Prod"/>
      <sheetName val="CHIP_Prod"/>
      <sheetName val="Underwriting Memo"/>
      <sheetName val="Dealer Sales"/>
      <sheetName val="Lists"/>
      <sheetName val="Exps on Final Tax Income"/>
      <sheetName val="DCSDATA"/>
      <sheetName val="Utl Sum _MIS Format_"/>
      <sheetName val="DW"/>
      <sheetName val="General"/>
    </sheetNames>
    <sheetDataSet>
      <sheetData sheetId="0">
        <row r="7">
          <cell r="H7">
            <v>8400</v>
          </cell>
        </row>
      </sheetData>
      <sheetData sheetId="1">
        <row r="7">
          <cell r="H7">
            <v>8400</v>
          </cell>
        </row>
      </sheetData>
      <sheetData sheetId="2">
        <row r="7">
          <cell r="H7">
            <v>8400</v>
          </cell>
        </row>
      </sheetData>
      <sheetData sheetId="3">
        <row r="7">
          <cell r="H7">
            <v>8400</v>
          </cell>
        </row>
      </sheetData>
      <sheetData sheetId="4">
        <row r="7">
          <cell r="H7">
            <v>8400</v>
          </cell>
        </row>
      </sheetData>
      <sheetData sheetId="5">
        <row r="7">
          <cell r="H7">
            <v>8400</v>
          </cell>
        </row>
      </sheetData>
      <sheetData sheetId="6">
        <row r="7">
          <cell r="H7">
            <v>8400</v>
          </cell>
        </row>
      </sheetData>
      <sheetData sheetId="7">
        <row r="7">
          <cell r="H7">
            <v>8400</v>
          </cell>
        </row>
      </sheetData>
      <sheetData sheetId="8">
        <row r="7">
          <cell r="H7">
            <v>8400</v>
          </cell>
        </row>
      </sheetData>
      <sheetData sheetId="9">
        <row r="7">
          <cell r="H7">
            <v>8400</v>
          </cell>
        </row>
      </sheetData>
      <sheetData sheetId="10">
        <row r="7">
          <cell r="H7">
            <v>8400</v>
          </cell>
        </row>
      </sheetData>
      <sheetData sheetId="11">
        <row r="7">
          <cell r="H7">
            <v>8400</v>
          </cell>
        </row>
      </sheetData>
      <sheetData sheetId="12">
        <row r="7">
          <cell r="H7">
            <v>8400</v>
          </cell>
        </row>
      </sheetData>
      <sheetData sheetId="13">
        <row r="7">
          <cell r="H7">
            <v>8400</v>
          </cell>
        </row>
      </sheetData>
      <sheetData sheetId="14">
        <row r="7">
          <cell r="H7">
            <v>8400</v>
          </cell>
        </row>
      </sheetData>
      <sheetData sheetId="15">
        <row r="7">
          <cell r="H7">
            <v>8400</v>
          </cell>
        </row>
      </sheetData>
      <sheetData sheetId="16">
        <row r="7">
          <cell r="H7">
            <v>8400</v>
          </cell>
        </row>
      </sheetData>
      <sheetData sheetId="17">
        <row r="7">
          <cell r="H7">
            <v>8400</v>
          </cell>
        </row>
      </sheetData>
      <sheetData sheetId="18">
        <row r="7">
          <cell r="H7">
            <v>8400</v>
          </cell>
        </row>
      </sheetData>
      <sheetData sheetId="19">
        <row r="7">
          <cell r="H7">
            <v>8400</v>
          </cell>
        </row>
      </sheetData>
      <sheetData sheetId="20">
        <row r="7">
          <cell r="H7">
            <v>8400</v>
          </cell>
        </row>
      </sheetData>
      <sheetData sheetId="21">
        <row r="7">
          <cell r="H7">
            <v>8400</v>
          </cell>
        </row>
      </sheetData>
      <sheetData sheetId="22">
        <row r="7">
          <cell r="H7">
            <v>8400</v>
          </cell>
        </row>
      </sheetData>
      <sheetData sheetId="23">
        <row r="7">
          <cell r="H7">
            <v>8400</v>
          </cell>
        </row>
      </sheetData>
      <sheetData sheetId="24">
        <row r="7">
          <cell r="H7">
            <v>8400</v>
          </cell>
        </row>
      </sheetData>
      <sheetData sheetId="25">
        <row r="7">
          <cell r="H7">
            <v>8400</v>
          </cell>
        </row>
      </sheetData>
      <sheetData sheetId="26">
        <row r="7">
          <cell r="H7">
            <v>8400</v>
          </cell>
        </row>
      </sheetData>
      <sheetData sheetId="27">
        <row r="7">
          <cell r="H7">
            <v>8400</v>
          </cell>
        </row>
      </sheetData>
      <sheetData sheetId="28">
        <row r="7">
          <cell r="H7">
            <v>8400</v>
          </cell>
        </row>
      </sheetData>
      <sheetData sheetId="29">
        <row r="7">
          <cell r="H7">
            <v>8400</v>
          </cell>
        </row>
      </sheetData>
      <sheetData sheetId="30">
        <row r="7">
          <cell r="H7">
            <v>8400</v>
          </cell>
        </row>
      </sheetData>
      <sheetData sheetId="31">
        <row r="7">
          <cell r="H7">
            <v>8400</v>
          </cell>
        </row>
      </sheetData>
      <sheetData sheetId="32">
        <row r="7">
          <cell r="H7">
            <v>8400</v>
          </cell>
        </row>
      </sheetData>
      <sheetData sheetId="33">
        <row r="7">
          <cell r="H7">
            <v>8400</v>
          </cell>
        </row>
      </sheetData>
      <sheetData sheetId="34">
        <row r="7">
          <cell r="H7">
            <v>8400</v>
          </cell>
        </row>
      </sheetData>
      <sheetData sheetId="35">
        <row r="7">
          <cell r="H7">
            <v>8400</v>
          </cell>
        </row>
      </sheetData>
      <sheetData sheetId="36">
        <row r="7">
          <cell r="H7">
            <v>8400</v>
          </cell>
        </row>
      </sheetData>
      <sheetData sheetId="37">
        <row r="7">
          <cell r="H7">
            <v>8400</v>
          </cell>
        </row>
      </sheetData>
      <sheetData sheetId="38">
        <row r="7">
          <cell r="H7">
            <v>8400</v>
          </cell>
        </row>
      </sheetData>
      <sheetData sheetId="39">
        <row r="7">
          <cell r="H7">
            <v>8400</v>
          </cell>
        </row>
      </sheetData>
      <sheetData sheetId="40">
        <row r="7">
          <cell r="H7">
            <v>8400</v>
          </cell>
        </row>
      </sheetData>
      <sheetData sheetId="41">
        <row r="7">
          <cell r="H7">
            <v>8400</v>
          </cell>
        </row>
      </sheetData>
      <sheetData sheetId="42">
        <row r="7">
          <cell r="H7">
            <v>8400</v>
          </cell>
        </row>
      </sheetData>
      <sheetData sheetId="43">
        <row r="7">
          <cell r="H7">
            <v>8400</v>
          </cell>
        </row>
      </sheetData>
      <sheetData sheetId="44">
        <row r="7">
          <cell r="H7">
            <v>8400</v>
          </cell>
        </row>
      </sheetData>
      <sheetData sheetId="45">
        <row r="7">
          <cell r="H7">
            <v>8400</v>
          </cell>
        </row>
      </sheetData>
      <sheetData sheetId="46">
        <row r="7">
          <cell r="H7">
            <v>8400</v>
          </cell>
        </row>
      </sheetData>
      <sheetData sheetId="47">
        <row r="7">
          <cell r="H7">
            <v>8400</v>
          </cell>
        </row>
      </sheetData>
      <sheetData sheetId="48">
        <row r="7">
          <cell r="H7">
            <v>8400</v>
          </cell>
        </row>
      </sheetData>
      <sheetData sheetId="49">
        <row r="7">
          <cell r="H7">
            <v>8400</v>
          </cell>
        </row>
      </sheetData>
      <sheetData sheetId="50">
        <row r="7">
          <cell r="H7">
            <v>8400</v>
          </cell>
        </row>
      </sheetData>
      <sheetData sheetId="51">
        <row r="7">
          <cell r="H7">
            <v>8400</v>
          </cell>
        </row>
      </sheetData>
      <sheetData sheetId="52">
        <row r="7">
          <cell r="H7">
            <v>8400</v>
          </cell>
        </row>
      </sheetData>
      <sheetData sheetId="53">
        <row r="7">
          <cell r="H7">
            <v>8400</v>
          </cell>
        </row>
      </sheetData>
      <sheetData sheetId="54">
        <row r="7">
          <cell r="H7">
            <v>8400</v>
          </cell>
        </row>
      </sheetData>
      <sheetData sheetId="55">
        <row r="7">
          <cell r="H7">
            <v>8400</v>
          </cell>
        </row>
      </sheetData>
      <sheetData sheetId="56">
        <row r="7">
          <cell r="H7">
            <v>8400</v>
          </cell>
        </row>
      </sheetData>
      <sheetData sheetId="57">
        <row r="7">
          <cell r="H7">
            <v>8400</v>
          </cell>
        </row>
      </sheetData>
      <sheetData sheetId="58">
        <row r="7">
          <cell r="H7">
            <v>8400</v>
          </cell>
        </row>
      </sheetData>
      <sheetData sheetId="59">
        <row r="7">
          <cell r="H7">
            <v>8400</v>
          </cell>
        </row>
      </sheetData>
      <sheetData sheetId="60" refreshError="1"/>
      <sheetData sheetId="61" refreshError="1">
        <row r="7">
          <cell r="H7">
            <v>8400</v>
          </cell>
        </row>
      </sheetData>
      <sheetData sheetId="62">
        <row r="7">
          <cell r="H7">
            <v>8400</v>
          </cell>
        </row>
      </sheetData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HSE"/>
      <sheetName val="BUDGET BATAKO"/>
      <sheetName val="CPP"/>
      <sheetName val="Sheet1"/>
      <sheetName val="TABLES"/>
      <sheetName val="xrate"/>
      <sheetName val="PRMT-00"/>
      <sheetName val="FREIGHT_POLY_03"/>
      <sheetName val="PRMT-03"/>
      <sheetName val="Costing"/>
      <sheetName val="Note"/>
      <sheetName val="Prm"/>
      <sheetName val="PRMT-07"/>
      <sheetName val="FREIGHTPET02"/>
      <sheetName val="Wkgs_BS Lead"/>
      <sheetName val="currencies"/>
      <sheetName val="PRMT_00"/>
      <sheetName val="XREF"/>
      <sheetName val="Interim p.1"/>
      <sheetName val="BUDGET_HSE"/>
      <sheetName val="BUDGET_BATAKO"/>
      <sheetName val="Wkgs_BS_Lead"/>
      <sheetName val="Interim_p_1"/>
      <sheetName val="V310"/>
      <sheetName val="Deprec. Testing"/>
      <sheetName val="Data"/>
      <sheetName val="LIA-JUN04"/>
      <sheetName val="PRMT"/>
      <sheetName val="Home"/>
      <sheetName val="Daily"/>
      <sheetName val="Monthly"/>
      <sheetName val="Yearly"/>
      <sheetName val="Others"/>
      <sheetName val="DEP12"/>
      <sheetName val="Sum_Exp Delta"/>
      <sheetName val="stat local"/>
      <sheetName val="Data2009"/>
      <sheetName val="MD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ATS</v>
          </cell>
          <cell r="C2">
            <v>13.8</v>
          </cell>
        </row>
        <row r="3">
          <cell r="A3" t="str">
            <v>AUD</v>
          </cell>
          <cell r="B3">
            <v>0.6532</v>
          </cell>
          <cell r="C3">
            <v>1.5</v>
          </cell>
        </row>
        <row r="4">
          <cell r="A4" t="str">
            <v>BEF</v>
          </cell>
          <cell r="B4">
            <v>2.6371308000000003E-2</v>
          </cell>
          <cell r="C4">
            <v>38</v>
          </cell>
        </row>
        <row r="5">
          <cell r="A5" t="str">
            <v>CAD</v>
          </cell>
          <cell r="B5">
            <v>0.68198867900000004</v>
          </cell>
          <cell r="C5">
            <v>1.45</v>
          </cell>
        </row>
        <row r="6">
          <cell r="A6" t="str">
            <v>CHF</v>
          </cell>
          <cell r="B6">
            <v>0.66467264869999998</v>
          </cell>
          <cell r="C6">
            <v>1.5</v>
          </cell>
        </row>
        <row r="7">
          <cell r="A7" t="str">
            <v>DEM</v>
          </cell>
          <cell r="B7">
            <v>0.54392167530000002</v>
          </cell>
          <cell r="C7">
            <v>1.8</v>
          </cell>
        </row>
        <row r="8">
          <cell r="A8" t="str">
            <v>EUR</v>
          </cell>
          <cell r="B8">
            <v>1.0638000000000001</v>
          </cell>
          <cell r="C8">
            <v>0.92500000000000004</v>
          </cell>
        </row>
        <row r="9">
          <cell r="A9" t="str">
            <v>FRF</v>
          </cell>
          <cell r="B9">
            <v>0.16217443480000002</v>
          </cell>
          <cell r="C9">
            <v>6.1</v>
          </cell>
        </row>
        <row r="10">
          <cell r="A10" t="str">
            <v>GBP</v>
          </cell>
          <cell r="B10">
            <v>1.6444000000000001</v>
          </cell>
          <cell r="C10">
            <v>0.6</v>
          </cell>
        </row>
        <row r="11">
          <cell r="A11" t="str">
            <v>HKD</v>
          </cell>
          <cell r="B11">
            <v>0.12873160750000001</v>
          </cell>
          <cell r="C11">
            <v>7.75</v>
          </cell>
        </row>
        <row r="12">
          <cell r="A12" t="str">
            <v>IDR</v>
          </cell>
          <cell r="B12">
            <v>1.192464E-4</v>
          </cell>
          <cell r="C12">
            <v>9800</v>
          </cell>
        </row>
        <row r="13">
          <cell r="A13" t="str">
            <v>INR</v>
          </cell>
          <cell r="B13">
            <v>2.2941041500000002E-2</v>
          </cell>
          <cell r="C13">
            <v>43.5</v>
          </cell>
        </row>
        <row r="14">
          <cell r="A14" t="str">
            <v>ITL</v>
          </cell>
          <cell r="B14">
            <v>5.4940830000000003E-4</v>
          </cell>
          <cell r="C14">
            <v>1800</v>
          </cell>
        </row>
        <row r="15">
          <cell r="A15" t="str">
            <v>JPY</v>
          </cell>
          <cell r="B15">
            <v>9.341429200000001E-3</v>
          </cell>
          <cell r="C15">
            <v>110</v>
          </cell>
        </row>
        <row r="16">
          <cell r="A16" t="str">
            <v>MYR</v>
          </cell>
          <cell r="B16">
            <v>0.26315789470000001</v>
          </cell>
          <cell r="C16">
            <v>3.8</v>
          </cell>
        </row>
        <row r="17">
          <cell r="A17" t="str">
            <v>NLG</v>
          </cell>
          <cell r="B17">
            <v>0.4827419744</v>
          </cell>
          <cell r="C17">
            <v>2.0499999999999998</v>
          </cell>
        </row>
        <row r="18">
          <cell r="A18" t="str">
            <v>NZD</v>
          </cell>
          <cell r="B18">
            <v>0.51819999999999999</v>
          </cell>
          <cell r="C18">
            <v>1.9</v>
          </cell>
        </row>
        <row r="19">
          <cell r="A19" t="str">
            <v>PHP</v>
          </cell>
          <cell r="B19">
            <v>2.4461839500000002E-2</v>
          </cell>
          <cell r="C19">
            <v>41</v>
          </cell>
        </row>
        <row r="20">
          <cell r="A20" t="str">
            <v>SGD</v>
          </cell>
          <cell r="B20">
            <v>0.58692334779999999</v>
          </cell>
          <cell r="C20">
            <v>1.7</v>
          </cell>
        </row>
        <row r="21">
          <cell r="A21" t="str">
            <v>THB</v>
          </cell>
          <cell r="B21">
            <v>2.4360535900000001E-2</v>
          </cell>
          <cell r="C21">
            <v>41</v>
          </cell>
        </row>
        <row r="22">
          <cell r="A22" t="str">
            <v>USD</v>
          </cell>
          <cell r="B22">
            <v>1</v>
          </cell>
          <cell r="C22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olyester"/>
      <sheetName val="Source-Poly"/>
      <sheetName val="Pet Resin"/>
      <sheetName val="Source-Pet"/>
      <sheetName val="BS"/>
      <sheetName val="Pet_Resin"/>
    </sheetNames>
    <sheetDataSet>
      <sheetData sheetId="0" refreshError="1">
        <row r="1">
          <cell r="H1" t="str">
            <v>Q4</v>
          </cell>
        </row>
        <row r="2">
          <cell r="H2">
            <v>0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1</v>
          </cell>
        </row>
        <row r="12">
          <cell r="H12">
            <v>2</v>
          </cell>
        </row>
        <row r="13">
          <cell r="H13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 1 - Current"/>
      <sheetName val="SCB 2 - Current"/>
      <sheetName val="SCB 1 _ Current"/>
      <sheetName val="SCB 2 _ Current"/>
      <sheetName val="Bงบต้นทุนC"/>
      <sheetName val="2.DL "/>
      <sheetName val="2.2 IDL"/>
      <sheetName val="TrialBalance Q3-2002"/>
      <sheetName val="SKA"/>
      <sheetName val="เขตการค้าย่อย"/>
      <sheetName val="Seal 1-07-04"/>
      <sheetName val="1149"/>
      <sheetName val="BALANCE SHEET "/>
      <sheetName val="03中"/>
      <sheetName val="เงินกู้ธนชาติ"/>
      <sheetName val="เงินกู้ MGC"/>
      <sheetName val="ตั๋วเงินรับ"/>
      <sheetName val="CIPA"/>
      <sheetName val="Reftable"/>
      <sheetName val="Disposal"/>
      <sheetName val="FP Friends Other"/>
      <sheetName val="Accts_ET"/>
      <sheetName val="BANK"/>
      <sheetName val="BS"/>
      <sheetName val="HPL"/>
      <sheetName val="HBS"/>
      <sheetName val="ข้อมูล PM"/>
      <sheetName val="oresreqsum"/>
      <sheetName val="Sal"/>
      <sheetName val="ชื่อหุ้น"/>
      <sheetName val="BUILD95"/>
      <sheetName val="N-4 Patent right"/>
      <sheetName val="Allocate96-98"/>
      <sheetName val="desc"/>
      <sheetName val="Invoice"/>
      <sheetName val="type"/>
      <sheetName val="B&amp;S 1999"/>
      <sheetName val="คชจ.ดำเนินงาน6-43"/>
      <sheetName val="ACS Revenue"/>
      <sheetName val="관세"/>
      <sheetName val="TB-2001-Apr'01"/>
      <sheetName val="Budgets"/>
      <sheetName val="Update_041110"/>
      <sheetName val="sub-mat2011"/>
      <sheetName val="Sheet1"/>
      <sheetName val="Sheet2"/>
      <sheetName val="Sheet3"/>
      <sheetName val="10-1 Media"/>
      <sheetName val="10-cut"/>
      <sheetName val="TB Worksheet"/>
      <sheetName val="DealerData"/>
      <sheetName val="TB_2001_Apr_01"/>
      <sheetName val="P&amp;L Rates"/>
      <sheetName val="PRICE LIST"/>
      <sheetName val="data"/>
      <sheetName val="FG Joint"/>
      <sheetName val="Non Movement"/>
      <sheetName val="สรุปรวม"/>
      <sheetName val="Exp"/>
      <sheetName val="ยอดkill1005"/>
      <sheetName val="Master"/>
      <sheetName val="Assumptions"/>
      <sheetName val="Sap_927_Vdr"/>
      <sheetName val="DEP12"/>
      <sheetName val="เครื่องตกแต่ง"/>
      <sheetName val="อาคาร"/>
      <sheetName val="part-import"/>
      <sheetName val="GLTable"/>
      <sheetName val="M1,2"/>
      <sheetName val="Item Code - Machine"/>
      <sheetName val="M9"/>
      <sheetName val="SCB_1_-_Current"/>
      <sheetName val="SCB_2_-_Current"/>
      <sheetName val="SCB_1___Current"/>
      <sheetName val="SCB_2___Current"/>
      <sheetName val="IncidentsEAP"/>
      <sheetName val="Rate"/>
      <sheetName val="Jun 06"/>
      <sheetName val="Mkt Dev 1291 ONL 1290 - 1010"/>
      <sheetName val="DataInput1"/>
      <sheetName val="Detail-Sep"/>
      <sheetName val="REVENUE"/>
      <sheetName val="MA"/>
      <sheetName val="B053 (990701)공정실적PP%계산"/>
      <sheetName val="recon"/>
      <sheetName val="S33"/>
      <sheetName val="141010"/>
      <sheetName val="ap"/>
      <sheetName val="Compare"/>
      <sheetName val="ELEC45-01"/>
      <sheetName val="ADJ - RATE"/>
      <sheetName val="cc Nov08"/>
      <sheetName val="2003 Growth"/>
      <sheetName val="[BANK.XLS뉮׾_x0003_㌏Joint"/>
      <sheetName val="CST1198"/>
      <sheetName val="BS-SCH"/>
      <sheetName val="Front"/>
      <sheetName val="Other_Sch"/>
      <sheetName val="MPT 07 Sale Forecast"/>
      <sheetName val="MPT 08 Sale Forecast"/>
      <sheetName val="TL Scrap rate"/>
      <sheetName val="065005s"/>
      <sheetName val="Juta"/>
      <sheetName val="DLD Query Query Query"/>
      <sheetName val="หักกลบ-ลบหนี้"/>
      <sheetName val="19"/>
      <sheetName val="Header"/>
      <sheetName val="Lead"/>
      <sheetName val="RANK"/>
      <sheetName val="FA"/>
      <sheetName val="見積表紙原紙"/>
      <sheetName val="_BANK.XLS뉮׾_x005f_x0003_㌏Joint"/>
      <sheetName val="BS-Thai"/>
      <sheetName val="IBASE"/>
      <sheetName val=" Direct load "/>
      <sheetName val="ProductData"/>
      <sheetName val="Seal_1-07-04"/>
      <sheetName val="BALANCE_SHEET_"/>
      <sheetName val="เงินกู้_MGC"/>
      <sheetName val="ข้อมูล_PM"/>
      <sheetName val="FG_Joint"/>
      <sheetName val="Non_Movement"/>
      <sheetName val="สมมติฐาน"/>
      <sheetName val="TB SAP"/>
      <sheetName val="130709"/>
      <sheetName val="Cover2"/>
      <sheetName val="Selling and Admins (DONE)"/>
      <sheetName val="SCB_1_-_Current1"/>
      <sheetName val="SCB_2_-_Current1"/>
      <sheetName val="SCB_1___Current1"/>
      <sheetName val="SCB_2___Current1"/>
      <sheetName val="2_DL_"/>
      <sheetName val="2_2_IDL"/>
      <sheetName val="TrialBalance_Q3-2002"/>
      <sheetName val="FP_Friends_Other"/>
      <sheetName val="ACS_Revenue"/>
      <sheetName val="N-4_Patent_right"/>
      <sheetName val="B&amp;S_1999"/>
      <sheetName val="คชจ_ดำเนินงาน6-43"/>
      <sheetName val="P&amp;L_Rates"/>
      <sheetName val="PRICE_LIST"/>
      <sheetName val="Jun_06"/>
      <sheetName val="Mkt_Dev_1291_ONL_1290_-_1010"/>
      <sheetName val="TB_Worksheet"/>
      <sheetName val="ADJ_-_RATE"/>
      <sheetName val="Item_Code_-_Machine"/>
      <sheetName val="B053_(990701)공정실적PP%계산"/>
      <sheetName val="cc_Nov08"/>
      <sheetName val="2003_Growth"/>
      <sheetName val="03?"/>
      <sheetName val="ops tb"/>
      <sheetName val="Nonmove"/>
      <sheetName val="Standing Data"/>
      <sheetName val="SCB_1_-_Current2"/>
      <sheetName val="SCB_2_-_Current2"/>
      <sheetName val="SCB_1___Current2"/>
      <sheetName val="SCB_2___Current2"/>
      <sheetName val="Seal_1-07-042"/>
      <sheetName val="BALANCE_SHEET_2"/>
      <sheetName val="เงินกู้_MGC2"/>
      <sheetName val="ข้อมูล_PM2"/>
      <sheetName val="FG_Joint2"/>
      <sheetName val="Non_Movement2"/>
      <sheetName val="_Direct_load_1"/>
      <sheetName val="2_DL_1"/>
      <sheetName val="2_2_IDL1"/>
      <sheetName val="TrialBalance_Q3-20021"/>
      <sheetName val="FP_Friends_Other1"/>
      <sheetName val="ACS_Revenue1"/>
      <sheetName val="N-4_Patent_right1"/>
      <sheetName val="B&amp;S_19991"/>
      <sheetName val="คชจ_ดำเนินงาน6-431"/>
      <sheetName val="P&amp;L_Rates1"/>
      <sheetName val="PRICE_LIST1"/>
      <sheetName val="TB_SAP1"/>
      <sheetName val="Jun_061"/>
      <sheetName val="Seal_1-07-041"/>
      <sheetName val="BALANCE_SHEET_1"/>
      <sheetName val="เงินกู้_MGC1"/>
      <sheetName val="ข้อมูล_PM1"/>
      <sheetName val="FG_Joint1"/>
      <sheetName val="Non_Movement1"/>
      <sheetName val="_Direct_load_"/>
      <sheetName val="TB_SAP"/>
      <sheetName val="CUSTOMER"/>
      <sheetName val="pa group"/>
      <sheetName val="F1 Log On"/>
      <sheetName val="43"/>
      <sheetName val="REC GROUP"/>
      <sheetName val="Write off"/>
      <sheetName val="JV"/>
      <sheetName val="Clientes"/>
      <sheetName val="Op_Produccion"/>
      <sheetName val="MMRR"/>
      <sheetName val="Details"/>
      <sheetName val="List"/>
      <sheetName val="Unrecorded Misstatement"/>
      <sheetName val="Main"/>
      <sheetName val="INV(未作成)"/>
      <sheetName val="N-2"/>
      <sheetName val="Spa Sales"/>
      <sheetName val="FF-3"/>
      <sheetName val="CRITERIA1"/>
      <sheetName val="Parameters"/>
      <sheetName val="ADVANCE-STAFF"/>
      <sheetName val="Links"/>
      <sheetName val="SCB_1_-_Current3"/>
      <sheetName val="SCB_2_-_Current3"/>
      <sheetName val="SCB_1___Current3"/>
      <sheetName val="SCB_2___Current3"/>
      <sheetName val="2_DL_2"/>
      <sheetName val="2_2_IDL2"/>
      <sheetName val="Seal_1-07-043"/>
      <sheetName val="BALANCE_SHEET_3"/>
      <sheetName val="TrialBalance_Q3-20022"/>
      <sheetName val="เงินกู้_MGC3"/>
      <sheetName val="FP_Friends_Other2"/>
      <sheetName val="ข้อมูล_PM3"/>
      <sheetName val="ACS_Revenue2"/>
      <sheetName val="N-4_Patent_right2"/>
      <sheetName val="B&amp;S_19992"/>
      <sheetName val="คชจ_ดำเนินงาน6-432"/>
      <sheetName val="P&amp;L_Rates2"/>
      <sheetName val="PRICE_LIST2"/>
      <sheetName val="FG_Joint3"/>
      <sheetName val="Non_Movement3"/>
      <sheetName val="Jun_062"/>
      <sheetName val="10-1_Media"/>
      <sheetName val="MPT_07_Sale_Forecast"/>
      <sheetName val="MPT_08_Sale_Forecast"/>
      <sheetName val="TL_Scrap_rate"/>
      <sheetName val="Selling_and_Admins_(DONE)"/>
      <sheetName val="_Direct_load_2"/>
      <sheetName val="TB_SAP2"/>
      <sheetName val="Standing_Data"/>
      <sheetName val="ops_tb"/>
      <sheetName val="Sale 0502"/>
      <sheetName val="AP-FAsb"/>
      <sheetName val="PLL"/>
      <sheetName val="PP"/>
      <sheetName val="SCB_1_-_Current4"/>
      <sheetName val="SCB_2_-_Current4"/>
      <sheetName val="SCB_1___Current4"/>
      <sheetName val="SCB_2___Current4"/>
      <sheetName val="2_DL_3"/>
      <sheetName val="2_2_IDL3"/>
      <sheetName val="Seal_1-07-044"/>
      <sheetName val="BALANCE_SHEET_4"/>
      <sheetName val="TrialBalance_Q3-20023"/>
      <sheetName val="เงินกู้_MGC4"/>
      <sheetName val="FP_Friends_Other3"/>
      <sheetName val="ข้อมูล_PM4"/>
      <sheetName val="ACS_Revenue3"/>
      <sheetName val="N-4_Patent_right3"/>
      <sheetName val="B&amp;S_19993"/>
      <sheetName val="คชจ_ดำเนินงาน6-433"/>
      <sheetName val="P&amp;L_Rates3"/>
      <sheetName val="PRICE_LIST3"/>
      <sheetName val="FG_Joint4"/>
      <sheetName val="Non_Movement4"/>
      <sheetName val="Jun_063"/>
      <sheetName val="Mkt_Dev_1291_ONL_1290_-_10101"/>
      <sheetName val="TB_Worksheet1"/>
      <sheetName val="ADJ_-_RATE1"/>
      <sheetName val="Item_Code_-_Machine1"/>
      <sheetName val="B053_(990701)공정실적PP%계산1"/>
      <sheetName val="cc_Nov081"/>
      <sheetName val="2003_Growth1"/>
      <sheetName val="10-1_Media1"/>
      <sheetName val="MPT_07_Sale_Forecast1"/>
      <sheetName val="MPT_08_Sale_Forecast1"/>
      <sheetName val="TL_Scrap_rate1"/>
      <sheetName val="Selling_and_Admins_(DONE)1"/>
      <sheetName val="_Direct_load_3"/>
      <sheetName val="TB_SAP3"/>
      <sheetName val="Standing_Data1"/>
      <sheetName val="ops_tb1"/>
      <sheetName val="pa_group"/>
      <sheetName val="F1_Log_On"/>
      <sheetName val="DLD_Query_Query_Query"/>
      <sheetName val="Unrecorded_Misstatement"/>
      <sheetName val="[BANK_XLS뉮׾㌏Joint"/>
      <sheetName val="REC_GROUP"/>
      <sheetName val="Sale_0502"/>
      <sheetName val="03_"/>
      <sheetName val="U-5.2"/>
      <sheetName val="TB12-42"/>
      <sheetName val="Write_off"/>
      <sheetName val="Spa_Sales"/>
      <sheetName val="#REF"/>
      <sheetName val="RPR3050"/>
      <sheetName val="Seagate _share_in_units"/>
      <sheetName val="total"/>
      <sheetName val="STATEMENT"/>
      <sheetName val="Menu"/>
      <sheetName val="Detail_เงินให้กู้"/>
      <sheetName val="TB"/>
      <sheetName val=""/>
      <sheetName val="pa_group1"/>
      <sheetName val="F1_Log_On1"/>
      <sheetName val="Write_off1"/>
      <sheetName val="ctTBA"/>
      <sheetName val="gVL"/>
      <sheetName val="SCB_1_-_Current5"/>
      <sheetName val="SCB_2_-_Current5"/>
      <sheetName val="SCB_1___Current5"/>
      <sheetName val="SCB_2___Current5"/>
      <sheetName val="2_DL_4"/>
      <sheetName val="2_2_IDL4"/>
      <sheetName val="Seal_1-07-045"/>
      <sheetName val="BALANCE_SHEET_5"/>
      <sheetName val="TrialBalance_Q3-20024"/>
      <sheetName val="FP_Friends_Other4"/>
      <sheetName val="เงินกู้_MGC5"/>
      <sheetName val="ข้อมูล_PM5"/>
      <sheetName val="ACS_Revenue4"/>
      <sheetName val="N-4_Patent_right4"/>
      <sheetName val="B&amp;S_19994"/>
      <sheetName val="คชจ_ดำเนินงาน6-434"/>
      <sheetName val="P&amp;L_Rates4"/>
      <sheetName val="PRICE_LIST4"/>
      <sheetName val="FG_Joint5"/>
      <sheetName val="Non_Movement5"/>
      <sheetName val="Jun_064"/>
      <sheetName val="Mkt_Dev_1291_ONL_1290_-_10102"/>
      <sheetName val="TB_Worksheet2"/>
      <sheetName val="ADJ_-_RATE2"/>
      <sheetName val="Item_Code_-_Machine2"/>
      <sheetName val="B053_(990701)공정실적PP%계산2"/>
      <sheetName val="cc_Nov082"/>
      <sheetName val="2003_Growth2"/>
      <sheetName val="10-1_Media2"/>
      <sheetName val="_Direct_load_4"/>
      <sheetName val="TB_SAP4"/>
      <sheetName val="ops_tb2"/>
      <sheetName val="pa_group2"/>
      <sheetName val="F1_Log_On2"/>
      <sheetName val="MPT_07_Sale_Forecast2"/>
      <sheetName val="MPT_08_Sale_Forecast2"/>
      <sheetName val="TL_Scrap_rate2"/>
      <sheetName val="Selling_and_Admins_(DONE)2"/>
      <sheetName val="Standing_Data2"/>
      <sheetName val="Sale_05021"/>
      <sheetName val="DLD_Query_Query_Query1"/>
      <sheetName val="Unrecorded_Misstatement1"/>
      <sheetName val="Write_off2"/>
      <sheetName val="REC_GROUP1"/>
      <sheetName val="SCB_1_-_Current6"/>
      <sheetName val="SCB_2_-_Current6"/>
      <sheetName val="SCB_1___Current6"/>
      <sheetName val="SCB_2___Current6"/>
      <sheetName val="2_DL_5"/>
      <sheetName val="2_2_IDL5"/>
      <sheetName val="Seal_1-07-046"/>
      <sheetName val="BALANCE_SHEET_6"/>
      <sheetName val="TrialBalance_Q3-20025"/>
      <sheetName val="FP_Friends_Other5"/>
      <sheetName val="เงินกู้_MGC6"/>
      <sheetName val="ข้อมูล_PM6"/>
      <sheetName val="ACS_Revenue5"/>
      <sheetName val="N-4_Patent_right5"/>
      <sheetName val="B&amp;S_19995"/>
      <sheetName val="คชจ_ดำเนินงาน6-435"/>
      <sheetName val="P&amp;L_Rates5"/>
      <sheetName val="PRICE_LIST5"/>
      <sheetName val="FG_Joint6"/>
      <sheetName val="Non_Movement6"/>
      <sheetName val="Jun_065"/>
      <sheetName val="Mkt_Dev_1291_ONL_1290_-_10103"/>
      <sheetName val="TB_Worksheet3"/>
      <sheetName val="ADJ_-_RATE3"/>
      <sheetName val="Item_Code_-_Machine3"/>
      <sheetName val="B053_(990701)공정실적PP%계산3"/>
      <sheetName val="cc_Nov083"/>
      <sheetName val="2003_Growth3"/>
      <sheetName val="10-1_Media3"/>
      <sheetName val="_Direct_load_5"/>
      <sheetName val="TB_SAP5"/>
      <sheetName val="ops_tb3"/>
      <sheetName val="pa_group3"/>
      <sheetName val="F1_Log_On3"/>
      <sheetName val="MPT_07_Sale_Forecast3"/>
      <sheetName val="MPT_08_Sale_Forecast3"/>
      <sheetName val="TL_Scrap_rate3"/>
      <sheetName val="Selling_and_Admins_(DONE)3"/>
      <sheetName val="Standing_Data3"/>
      <sheetName val="Sale_05022"/>
      <sheetName val="DLD_Query_Query_Query2"/>
      <sheetName val="Unrecorded_Misstatement2"/>
      <sheetName val="Write_off3"/>
      <sheetName val="REC_GROUP2"/>
      <sheetName val="Spa_Sales1"/>
      <sheetName val="Drop down list"/>
      <sheetName val="LRA"/>
      <sheetName val="Controller"/>
      <sheetName val="BANESCO"/>
      <sheetName val="C2C"/>
      <sheetName val="Bill No. 2 - Carpark"/>
      <sheetName val="AM_COST"/>
      <sheetName val="LOOSECHKLIST"/>
      <sheetName val="Newspaper"/>
    </sheetNames>
    <sheetDataSet>
      <sheetData sheetId="0" refreshError="1">
        <row r="10">
          <cell r="F10">
            <v>1746.43</v>
          </cell>
        </row>
      </sheetData>
      <sheetData sheetId="1" refreshError="1">
        <row r="10">
          <cell r="F10">
            <v>1746.43</v>
          </cell>
        </row>
        <row r="11">
          <cell r="F11">
            <v>-3312240.22</v>
          </cell>
        </row>
      </sheetData>
      <sheetData sheetId="2">
        <row r="10">
          <cell r="F10">
            <v>115</v>
          </cell>
        </row>
      </sheetData>
      <sheetData sheetId="3">
        <row r="10">
          <cell r="F10">
            <v>115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">
          <cell r="F10">
            <v>115</v>
          </cell>
        </row>
      </sheetData>
      <sheetData sheetId="41" refreshError="1"/>
      <sheetData sheetId="42">
        <row r="10">
          <cell r="F10">
            <v>115</v>
          </cell>
        </row>
      </sheetData>
      <sheetData sheetId="43">
        <row r="10">
          <cell r="F10">
            <v>115</v>
          </cell>
        </row>
      </sheetData>
      <sheetData sheetId="44">
        <row r="10">
          <cell r="F10">
            <v>115</v>
          </cell>
        </row>
      </sheetData>
      <sheetData sheetId="45">
        <row r="10">
          <cell r="F10">
            <v>115</v>
          </cell>
        </row>
      </sheetData>
      <sheetData sheetId="46">
        <row r="10">
          <cell r="F10">
            <v>115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>
        <row r="10">
          <cell r="F10">
            <v>1746.43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>
        <row r="10">
          <cell r="F10">
            <v>1746.43</v>
          </cell>
        </row>
      </sheetData>
      <sheetData sheetId="173">
        <row r="10">
          <cell r="F10">
            <v>1746.43</v>
          </cell>
        </row>
      </sheetData>
      <sheetData sheetId="174">
        <row r="10">
          <cell r="F10">
            <v>1746.43</v>
          </cell>
        </row>
      </sheetData>
      <sheetData sheetId="175">
        <row r="10">
          <cell r="F10">
            <v>1746.43</v>
          </cell>
        </row>
      </sheetData>
      <sheetData sheetId="176">
        <row r="10">
          <cell r="F10">
            <v>1746.43</v>
          </cell>
        </row>
      </sheetData>
      <sheetData sheetId="177">
        <row r="10">
          <cell r="F10">
            <v>1746.43</v>
          </cell>
        </row>
      </sheetData>
      <sheetData sheetId="178">
        <row r="10">
          <cell r="F10">
            <v>1746.43</v>
          </cell>
        </row>
      </sheetData>
      <sheetData sheetId="179">
        <row r="10">
          <cell r="F10">
            <v>1746.43</v>
          </cell>
        </row>
      </sheetData>
      <sheetData sheetId="180">
        <row r="10">
          <cell r="F10">
            <v>1746.43</v>
          </cell>
        </row>
      </sheetData>
      <sheetData sheetId="181">
        <row r="10">
          <cell r="F10">
            <v>1746.43</v>
          </cell>
        </row>
      </sheetData>
      <sheetData sheetId="182">
        <row r="10">
          <cell r="F10">
            <v>1746.43</v>
          </cell>
        </row>
      </sheetData>
      <sheetData sheetId="183">
        <row r="10">
          <cell r="F10">
            <v>1746.43</v>
          </cell>
        </row>
      </sheetData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>
        <row r="10">
          <cell r="F10">
            <v>1746.43</v>
          </cell>
        </row>
      </sheetData>
      <sheetData sheetId="207">
        <row r="10">
          <cell r="F10">
            <v>1746.43</v>
          </cell>
        </row>
      </sheetData>
      <sheetData sheetId="208">
        <row r="10">
          <cell r="F10">
            <v>1746.43</v>
          </cell>
        </row>
      </sheetData>
      <sheetData sheetId="209">
        <row r="10">
          <cell r="F10">
            <v>1746.43</v>
          </cell>
        </row>
      </sheetData>
      <sheetData sheetId="210">
        <row r="10">
          <cell r="F10">
            <v>1746.43</v>
          </cell>
        </row>
      </sheetData>
      <sheetData sheetId="211">
        <row r="10">
          <cell r="F10">
            <v>1746.43</v>
          </cell>
        </row>
      </sheetData>
      <sheetData sheetId="212">
        <row r="10">
          <cell r="F10">
            <v>1746.43</v>
          </cell>
        </row>
      </sheetData>
      <sheetData sheetId="213">
        <row r="10">
          <cell r="F10">
            <v>1746.43</v>
          </cell>
        </row>
      </sheetData>
      <sheetData sheetId="214">
        <row r="10">
          <cell r="F10">
            <v>1746.43</v>
          </cell>
        </row>
      </sheetData>
      <sheetData sheetId="215">
        <row r="10">
          <cell r="F10">
            <v>1746.43</v>
          </cell>
        </row>
      </sheetData>
      <sheetData sheetId="216">
        <row r="10">
          <cell r="F10">
            <v>1746.43</v>
          </cell>
        </row>
      </sheetData>
      <sheetData sheetId="217">
        <row r="10">
          <cell r="F10">
            <v>1746.43</v>
          </cell>
        </row>
      </sheetData>
      <sheetData sheetId="218">
        <row r="10">
          <cell r="F10">
            <v>1746.43</v>
          </cell>
        </row>
      </sheetData>
      <sheetData sheetId="219">
        <row r="10">
          <cell r="F10">
            <v>1746.43</v>
          </cell>
        </row>
      </sheetData>
      <sheetData sheetId="220">
        <row r="10">
          <cell r="F10">
            <v>1746.43</v>
          </cell>
        </row>
      </sheetData>
      <sheetData sheetId="221">
        <row r="10">
          <cell r="F10">
            <v>1746.43</v>
          </cell>
        </row>
      </sheetData>
      <sheetData sheetId="222">
        <row r="10">
          <cell r="F10">
            <v>1746.43</v>
          </cell>
        </row>
      </sheetData>
      <sheetData sheetId="223">
        <row r="10">
          <cell r="F10">
            <v>1746.43</v>
          </cell>
        </row>
      </sheetData>
      <sheetData sheetId="224">
        <row r="10">
          <cell r="F10">
            <v>1746.43</v>
          </cell>
        </row>
      </sheetData>
      <sheetData sheetId="225">
        <row r="10">
          <cell r="F10">
            <v>1746.43</v>
          </cell>
        </row>
      </sheetData>
      <sheetData sheetId="226">
        <row r="10">
          <cell r="F10">
            <v>1746.43</v>
          </cell>
        </row>
      </sheetData>
      <sheetData sheetId="227">
        <row r="10">
          <cell r="F10">
            <v>1746.43</v>
          </cell>
        </row>
      </sheetData>
      <sheetData sheetId="228">
        <row r="10">
          <cell r="F10">
            <v>1746.43</v>
          </cell>
        </row>
      </sheetData>
      <sheetData sheetId="229">
        <row r="10">
          <cell r="F10">
            <v>1746.43</v>
          </cell>
        </row>
      </sheetData>
      <sheetData sheetId="230">
        <row r="10">
          <cell r="F10">
            <v>1746.43</v>
          </cell>
        </row>
      </sheetData>
      <sheetData sheetId="231">
        <row r="10">
          <cell r="F10">
            <v>1746.43</v>
          </cell>
        </row>
      </sheetData>
      <sheetData sheetId="232">
        <row r="10">
          <cell r="F10">
            <v>1746.43</v>
          </cell>
        </row>
      </sheetData>
      <sheetData sheetId="233">
        <row r="10">
          <cell r="F10">
            <v>1746.43</v>
          </cell>
        </row>
      </sheetData>
      <sheetData sheetId="234">
        <row r="10">
          <cell r="F10">
            <v>1746.43</v>
          </cell>
        </row>
      </sheetData>
      <sheetData sheetId="235">
        <row r="10">
          <cell r="F10">
            <v>1746.43</v>
          </cell>
        </row>
      </sheetData>
      <sheetData sheetId="236" refreshError="1"/>
      <sheetData sheetId="237" refreshError="1"/>
      <sheetData sheetId="238" refreshError="1"/>
      <sheetData sheetId="239" refreshError="1"/>
      <sheetData sheetId="240">
        <row r="10">
          <cell r="F10">
            <v>1746.43</v>
          </cell>
        </row>
      </sheetData>
      <sheetData sheetId="241">
        <row r="10">
          <cell r="F10">
            <v>1746.43</v>
          </cell>
        </row>
      </sheetData>
      <sheetData sheetId="242">
        <row r="10">
          <cell r="F10">
            <v>1746.43</v>
          </cell>
        </row>
      </sheetData>
      <sheetData sheetId="243">
        <row r="10">
          <cell r="F10">
            <v>1746.43</v>
          </cell>
        </row>
      </sheetData>
      <sheetData sheetId="244">
        <row r="10">
          <cell r="F10">
            <v>1746.43</v>
          </cell>
        </row>
      </sheetData>
      <sheetData sheetId="245">
        <row r="10">
          <cell r="F10">
            <v>1746.43</v>
          </cell>
        </row>
      </sheetData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>
        <row r="10">
          <cell r="F10">
            <v>1746.43</v>
          </cell>
        </row>
      </sheetData>
      <sheetData sheetId="253">
        <row r="10">
          <cell r="F10">
            <v>1746.43</v>
          </cell>
        </row>
      </sheetData>
      <sheetData sheetId="254">
        <row r="10">
          <cell r="F10">
            <v>1746.43</v>
          </cell>
        </row>
      </sheetData>
      <sheetData sheetId="255">
        <row r="10">
          <cell r="F10">
            <v>1746.43</v>
          </cell>
        </row>
      </sheetData>
      <sheetData sheetId="256">
        <row r="10">
          <cell r="F10">
            <v>1746.43</v>
          </cell>
        </row>
      </sheetData>
      <sheetData sheetId="257">
        <row r="10">
          <cell r="F10">
            <v>1746.43</v>
          </cell>
        </row>
      </sheetData>
      <sheetData sheetId="258">
        <row r="10">
          <cell r="F10">
            <v>1746.43</v>
          </cell>
        </row>
      </sheetData>
      <sheetData sheetId="259">
        <row r="10">
          <cell r="F10">
            <v>1746.43</v>
          </cell>
        </row>
      </sheetData>
      <sheetData sheetId="260">
        <row r="10">
          <cell r="F10">
            <v>1746.43</v>
          </cell>
        </row>
      </sheetData>
      <sheetData sheetId="261">
        <row r="10">
          <cell r="F10">
            <v>1746.43</v>
          </cell>
        </row>
      </sheetData>
      <sheetData sheetId="262">
        <row r="10">
          <cell r="F10">
            <v>1746.43</v>
          </cell>
        </row>
      </sheetData>
      <sheetData sheetId="263">
        <row r="10">
          <cell r="F10">
            <v>1746.43</v>
          </cell>
        </row>
      </sheetData>
      <sheetData sheetId="264">
        <row r="10">
          <cell r="F10">
            <v>1746.43</v>
          </cell>
        </row>
      </sheetData>
      <sheetData sheetId="265">
        <row r="10">
          <cell r="F10">
            <v>1746.43</v>
          </cell>
        </row>
      </sheetData>
      <sheetData sheetId="266">
        <row r="10">
          <cell r="F10">
            <v>1746.43</v>
          </cell>
        </row>
      </sheetData>
      <sheetData sheetId="267">
        <row r="10">
          <cell r="F10">
            <v>1746.43</v>
          </cell>
        </row>
      </sheetData>
      <sheetData sheetId="268">
        <row r="10">
          <cell r="F10">
            <v>1746.43</v>
          </cell>
        </row>
      </sheetData>
      <sheetData sheetId="269">
        <row r="10">
          <cell r="F10">
            <v>1746.43</v>
          </cell>
        </row>
      </sheetData>
      <sheetData sheetId="270">
        <row r="10">
          <cell r="F10">
            <v>1746.43</v>
          </cell>
        </row>
      </sheetData>
      <sheetData sheetId="271">
        <row r="10">
          <cell r="F10">
            <v>1746.43</v>
          </cell>
        </row>
      </sheetData>
      <sheetData sheetId="272">
        <row r="10">
          <cell r="F10">
            <v>1746.43</v>
          </cell>
        </row>
      </sheetData>
      <sheetData sheetId="273">
        <row r="10">
          <cell r="F10">
            <v>1746.43</v>
          </cell>
        </row>
      </sheetData>
      <sheetData sheetId="274">
        <row r="10">
          <cell r="F10">
            <v>1746.43</v>
          </cell>
        </row>
      </sheetData>
      <sheetData sheetId="275">
        <row r="10">
          <cell r="F10">
            <v>1746.43</v>
          </cell>
        </row>
      </sheetData>
      <sheetData sheetId="276">
        <row r="10">
          <cell r="F10">
            <v>1746.43</v>
          </cell>
        </row>
      </sheetData>
      <sheetData sheetId="277">
        <row r="10">
          <cell r="F10">
            <v>1746.43</v>
          </cell>
        </row>
      </sheetData>
      <sheetData sheetId="278">
        <row r="10">
          <cell r="F10">
            <v>1746.43</v>
          </cell>
        </row>
      </sheetData>
      <sheetData sheetId="279">
        <row r="10">
          <cell r="F10">
            <v>1746.43</v>
          </cell>
        </row>
      </sheetData>
      <sheetData sheetId="280">
        <row r="10">
          <cell r="F10">
            <v>1746.43</v>
          </cell>
        </row>
      </sheetData>
      <sheetData sheetId="281">
        <row r="10">
          <cell r="F10">
            <v>1746.43</v>
          </cell>
        </row>
      </sheetData>
      <sheetData sheetId="282">
        <row r="10">
          <cell r="F10">
            <v>1746.43</v>
          </cell>
        </row>
      </sheetData>
      <sheetData sheetId="283">
        <row r="10">
          <cell r="F10">
            <v>1746.43</v>
          </cell>
        </row>
      </sheetData>
      <sheetData sheetId="284" refreshError="1"/>
      <sheetData sheetId="285" refreshError="1"/>
      <sheetData sheetId="286" refreshError="1"/>
      <sheetData sheetId="287">
        <row r="10">
          <cell r="F10">
            <v>1746.43</v>
          </cell>
        </row>
      </sheetData>
      <sheetData sheetId="288"/>
      <sheetData sheetId="289" refreshError="1"/>
      <sheetData sheetId="290">
        <row r="4">
          <cell r="B4">
            <v>111874</v>
          </cell>
        </row>
      </sheetData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/>
      <sheetData sheetId="299"/>
      <sheetData sheetId="300"/>
      <sheetData sheetId="301" refreshError="1"/>
      <sheetData sheetId="302" refreshError="1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Packing PSF"/>
      <sheetName val="S&amp;S BGT"/>
      <sheetName val="Mr.Kella"/>
      <sheetName val="Qty"/>
      <sheetName val="Process"/>
      <sheetName val="Graph MTD"/>
      <sheetName val="Graph YTD"/>
      <sheetName val="Value"/>
      <sheetName val="Sheet2"/>
      <sheetName val="S_S BGT"/>
      <sheetName val="Index sheet"/>
      <sheetName val="Reconciliation"/>
      <sheetName val="Annex"/>
      <sheetName val="MIS Co"/>
      <sheetName val="Variance"/>
      <sheetName val="Issues"/>
      <sheetName val="CAPEX "/>
      <sheetName val="BS"/>
      <sheetName val="Income Stt"/>
      <sheetName val="Regions P&amp;L"/>
      <sheetName val="Schedules to IS"/>
      <sheetName val="Cash Flow"/>
      <sheetName val="Schedules to BS"/>
      <sheetName val=" RM Stock Mvmnt"/>
      <sheetName val="RM Procurement "/>
      <sheetName val="RM norms-Actual"/>
      <sheetName val="Sales Delta "/>
      <sheetName val="sales delta pivot"/>
      <sheetName val="Regions stock stt"/>
      <sheetName val="Utility"/>
      <sheetName val="WIP"/>
      <sheetName val="FG Stock Mvmnt"/>
      <sheetName val="AR Ageing "/>
      <sheetName val="Customer rebates"/>
      <sheetName val="Fin Covenants "/>
      <sheetName val="sales Return"/>
      <sheetName val="Cont_ Detail"/>
      <sheetName val="Break up of RMcost"/>
      <sheetName val="PRM"/>
      <sheetName val="NBCA_2001_Completed"/>
      <sheetName val="SCB 1 - Current"/>
      <sheetName val="SCB 2 - Current"/>
      <sheetName val="TAKE IN"/>
      <sheetName val="TAKE OUT"/>
      <sheetName val="Packing_PSF"/>
      <sheetName val="S&amp;S_BGT"/>
      <sheetName val="Mr_Kella"/>
      <sheetName val="Graph_MTD"/>
      <sheetName val="Graph_YTD"/>
      <sheetName val="S_S_BGT"/>
      <sheetName val="Index_sheet"/>
      <sheetName val="MIS_Co"/>
      <sheetName val="CAPEX_"/>
      <sheetName val="Income_Stt"/>
      <sheetName val="Regions_P&amp;L"/>
      <sheetName val="Schedules_to_IS"/>
      <sheetName val="Cash_Flow"/>
      <sheetName val="Schedules_to_BS"/>
      <sheetName val="_RM_Stock_Mvmnt"/>
      <sheetName val="RM_Procurement_"/>
      <sheetName val="RM_norms-Actual"/>
      <sheetName val="Sales_Delta_"/>
      <sheetName val="sales_delta_pivot"/>
      <sheetName val="Regions_stock_stt"/>
      <sheetName val="FG_Stock_Mvmnt"/>
      <sheetName val="AR_Ageing_"/>
      <sheetName val="Customer_rebates"/>
      <sheetName val="Fin_Covenants_"/>
      <sheetName val="sales_Return"/>
      <sheetName val="Cont__Detail"/>
      <sheetName val="ACCODE"/>
      <sheetName val="Contract"/>
      <sheetName val="EXPSCHE"/>
      <sheetName val="PROD06"/>
      <sheetName val="PRMT-03"/>
      <sheetName val="Backpage"/>
      <sheetName val="BASIS"/>
      <sheetName val="AllData"/>
      <sheetName val="Sheet8"/>
      <sheetName val="DatabaseNew"/>
      <sheetName val="Dashboard"/>
      <sheetName val="Selling &amp; Admin"/>
      <sheetName val="SAR other2015"/>
      <sheetName val="Table"/>
      <sheetName val="FY2015vs2016"/>
      <sheetName val="Months2016ActBud"/>
      <sheetName val="Summary"/>
      <sheetName val="PRMT-06"/>
      <sheetName val="2013 Result"/>
      <sheetName val="2014 Budget"/>
      <sheetName val="PLANDT"/>
      <sheetName val="합계"/>
      <sheetName val="GROUPING"/>
      <sheetName val="Data"/>
    </sheetNames>
    <sheetDataSet>
      <sheetData sheetId="0" refreshError="1"/>
      <sheetData sheetId="1" refreshError="1"/>
      <sheetData sheetId="2" refreshError="1">
        <row r="2">
          <cell r="S2" t="str">
            <v>A/c</v>
          </cell>
        </row>
        <row r="3">
          <cell r="S3">
            <v>1161</v>
          </cell>
        </row>
        <row r="4">
          <cell r="S4">
            <v>4210</v>
          </cell>
        </row>
        <row r="5">
          <cell r="S5">
            <v>5310</v>
          </cell>
        </row>
        <row r="6">
          <cell r="S6">
            <v>5320</v>
          </cell>
        </row>
        <row r="7">
          <cell r="S7">
            <v>5330</v>
          </cell>
        </row>
        <row r="8">
          <cell r="S8">
            <v>5410</v>
          </cell>
        </row>
        <row r="9">
          <cell r="S9">
            <v>5420</v>
          </cell>
        </row>
        <row r="10">
          <cell r="S10">
            <v>5430</v>
          </cell>
        </row>
        <row r="11">
          <cell r="S11">
            <v>8321</v>
          </cell>
        </row>
        <row r="12">
          <cell r="S12">
            <v>8322</v>
          </cell>
        </row>
        <row r="13">
          <cell r="S13">
            <v>8324</v>
          </cell>
        </row>
        <row r="14">
          <cell r="S14">
            <v>8331</v>
          </cell>
        </row>
        <row r="15">
          <cell r="S15">
            <v>8332</v>
          </cell>
        </row>
        <row r="16">
          <cell r="S16">
            <v>8341</v>
          </cell>
        </row>
        <row r="17">
          <cell r="S17">
            <v>8501</v>
          </cell>
        </row>
        <row r="18">
          <cell r="S18">
            <v>8512</v>
          </cell>
        </row>
        <row r="19">
          <cell r="S19">
            <v>8522</v>
          </cell>
        </row>
        <row r="20">
          <cell r="S20">
            <v>8551</v>
          </cell>
        </row>
        <row r="21">
          <cell r="S21">
            <v>8901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I2" t="str">
            <v>FEB'03</v>
          </cell>
        </row>
        <row r="6">
          <cell r="B6" t="str">
            <v>Mr. A.Trehan / Mr. K. Acharya</v>
          </cell>
        </row>
        <row r="9">
          <cell r="AE9" t="str">
            <v>Mr. A.Trehan</v>
          </cell>
        </row>
        <row r="11">
          <cell r="AE11" t="str">
            <v>Mr. P. Soesilo</v>
          </cell>
        </row>
        <row r="12">
          <cell r="AE12" t="str">
            <v>Mr. Arora</v>
          </cell>
        </row>
        <row r="13">
          <cell r="AE13" t="str">
            <v>Mr. Dr.Jalan</v>
          </cell>
        </row>
        <row r="15">
          <cell r="AE15" t="str">
            <v>Mr. K. Acharya</v>
          </cell>
        </row>
        <row r="16">
          <cell r="AE16" t="str">
            <v>Mr.  M.Kapoor</v>
          </cell>
        </row>
        <row r="17">
          <cell r="AE17" t="str">
            <v>Mr. Kella</v>
          </cell>
        </row>
        <row r="18">
          <cell r="AE18" t="str">
            <v>Mr. Vijay Kumar</v>
          </cell>
        </row>
        <row r="19">
          <cell r="AE19" t="str">
            <v>Mr.AK. Srivastava</v>
          </cell>
        </row>
        <row r="20">
          <cell r="AE20" t="str">
            <v>Mr. Sanjay Mathur</v>
          </cell>
        </row>
        <row r="21">
          <cell r="AE21" t="str">
            <v>Mr. JK. Malik</v>
          </cell>
        </row>
        <row r="22">
          <cell r="AE22" t="str">
            <v>Mr. Kedia Deepak Kumar</v>
          </cell>
        </row>
        <row r="23">
          <cell r="AE23" t="str">
            <v>Mr. Manish KS</v>
          </cell>
        </row>
        <row r="24">
          <cell r="AE24" t="str">
            <v>Mr. Yuvaraj</v>
          </cell>
        </row>
        <row r="25">
          <cell r="AE25" t="str">
            <v>Mr.BK. Srivastava</v>
          </cell>
        </row>
        <row r="26">
          <cell r="AE26" t="str">
            <v>Mr. Heri</v>
          </cell>
        </row>
        <row r="27">
          <cell r="AE27" t="str">
            <v>Mr. Raturi</v>
          </cell>
        </row>
        <row r="28">
          <cell r="AE28" t="str">
            <v>Mr. Awasthi Y</v>
          </cell>
        </row>
        <row r="29">
          <cell r="AE29" t="str">
            <v>Mr. Imam Santoso</v>
          </cell>
        </row>
        <row r="30">
          <cell r="AE30" t="str">
            <v>Mr. Rajendren / Mr. Bharadwaj</v>
          </cell>
        </row>
        <row r="31">
          <cell r="AE31" t="str">
            <v>Mr. Dewanto</v>
          </cell>
        </row>
        <row r="32">
          <cell r="AE32" t="str">
            <v xml:space="preserve">Mr. M.Shukla 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CA_2001_Completed"/>
      <sheetName val="Sheet1"/>
      <sheetName val="NBCA_2003"/>
      <sheetName val="NBCA_HOLD"/>
      <sheetName val="NBCA_CANCELLED"/>
      <sheetName val="NBCA_2002_Completed"/>
      <sheetName val="NBCA_2003 _Completed"/>
      <sheetName val="EX-RT"/>
      <sheetName val="Validity"/>
      <sheetName val="SUMM-QTR"/>
      <sheetName val="S&amp;S BGT"/>
      <sheetName val="Value"/>
      <sheetName val="S_S BGT"/>
      <sheetName val="NBCA_2003__Completed"/>
      <sheetName val="S&amp;S_BGT"/>
      <sheetName val="S_S_BGT"/>
      <sheetName val="Data"/>
      <sheetName val="Cogen"/>
      <sheetName val="UTL_Poly_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Real"/>
      <sheetName val="FOB"/>
      <sheetName val="FG"/>
      <sheetName val="Sales-Adj"/>
      <sheetName val="Procon-Data"/>
      <sheetName val="Buffer Area"/>
      <sheetName val="Tally"/>
      <sheetName val="Thruput"/>
      <sheetName val="RMDataB"/>
      <sheetName val="RMVarB"/>
      <sheetName val="RMData"/>
      <sheetName val="RMVar"/>
      <sheetName val="PTA&amp;MEG Consp"/>
      <sheetName val="Cash Flow"/>
      <sheetName val="Detail"/>
      <sheetName val="Purchase"/>
      <sheetName val="WC"/>
      <sheetName val="Budget"/>
      <sheetName val="ITS-HRD"/>
      <sheetName val="PRM"/>
      <sheetName val="#REF"/>
      <sheetName val="P&amp;L"/>
      <sheetName val="Yarn-Rate"/>
      <sheetName val="TABLES"/>
      <sheetName val="xrate"/>
      <sheetName val="PRMT-00"/>
      <sheetName val="FREIGHT_POLY_03"/>
      <sheetName val="PRMT-03"/>
      <sheetName val="Costing"/>
      <sheetName val="Note"/>
      <sheetName val="Assume"/>
      <sheetName val="Q2 EXPECTED"/>
      <sheetName val="CP3"/>
      <sheetName val="1_O"/>
      <sheetName val="CP1"/>
      <sheetName val="P_UTL"/>
      <sheetName val="KPI CP123"/>
      <sheetName val="CP2"/>
      <sheetName val="KPI CP2"/>
      <sheetName val="D_CP123"/>
      <sheetName val="S&amp;S BGT"/>
      <sheetName val="Value"/>
      <sheetName val="LIA-JUN04"/>
      <sheetName val="PRMT_06"/>
      <sheetName val="PRMT"/>
      <sheetName val="Cash and Bank - Schedule 7"/>
      <sheetName val="Other Liabilities"/>
      <sheetName val="NBCA_2001_Completed"/>
      <sheetName val="Database"/>
      <sheetName val="EBITDA Summary"/>
      <sheetName val="Summary of Mfg Cost"/>
      <sheetName val="Batch"/>
      <sheetName val="xrt2005"/>
      <sheetName val="Buffer_Area"/>
      <sheetName val="PTA&amp;MEG_Consp"/>
      <sheetName val="Cash_Flow"/>
      <sheetName val="Q2_EXPECTED"/>
      <sheetName val="KPI_CP123"/>
      <sheetName val="KPI_CP2"/>
      <sheetName val="S&amp;S_BGT"/>
      <sheetName val="SCB 1 - Current"/>
      <sheetName val="SCB 2 - Current"/>
      <sheetName val="Raw Material Cost"/>
      <sheetName val="S"/>
      <sheetName val="Description and values"/>
      <sheetName val="POLYSOURCE2002"/>
      <sheetName val="Master TB"/>
      <sheetName val="SCI"/>
      <sheetName val="SFP"/>
      <sheetName val="Q330"/>
      <sheetName val="Q400"/>
      <sheetName val="X300"/>
      <sheetName val="D300"/>
      <sheetName val="QMIS"/>
      <sheetName val="Home"/>
      <sheetName val="Daily"/>
      <sheetName val="Monthly"/>
      <sheetName val="Yearly"/>
      <sheetName val="Others"/>
      <sheetName val="Salary Db"/>
      <sheetName val="Group"/>
      <sheetName val="F1"/>
      <sheetName val="O300"/>
      <sheetName val="Buffer_Area1"/>
      <sheetName val="PTA&amp;MEG_Consp1"/>
      <sheetName val="Cash_Flow1"/>
      <sheetName val="Q2_EXPECTED1"/>
      <sheetName val="KPI_CP1231"/>
      <sheetName val="KPI_CP21"/>
      <sheetName val="S&amp;S_BGT1"/>
      <sheetName val="EBITDA_Summary"/>
      <sheetName val="Summary_of_Mfg_Cost"/>
      <sheetName val="Cash_and_Bank_-_Schedule_7"/>
      <sheetName val="Other_Liabilities"/>
      <sheetName val="SCB_1_-_Current"/>
      <sheetName val="SCB_2_-_Current"/>
      <sheetName val="Raw_Material_Cost"/>
      <sheetName val="Index"/>
      <sheetName val="Expected Q 2"/>
      <sheetName val="V6 revalue"/>
      <sheetName val="Sheet1"/>
      <sheetName val="Export Sales"/>
      <sheetName val="Dealer Sales"/>
      <sheetName val="Domestic Sales"/>
      <sheetName val="Ratio"/>
      <sheetName val="ZC340 (2)"/>
      <sheetName val="SUAD"/>
      <sheetName val="AJE&amp;RJE"/>
      <sheetName val="2018 SUAM"/>
      <sheetName val="Updated account IVL YE 2018"/>
      <sheetName val="update account to eaudit"/>
      <sheetName val="CF"/>
      <sheetName val="CF for conso"/>
      <sheetName val="J300"/>
      <sheetName val="P300"/>
      <sheetName val="L300"/>
      <sheetName val="M300_LT"/>
      <sheetName val="N300_ST"/>
      <sheetName val="M400"/>
      <sheetName val="N400"/>
      <sheetName val="M500"/>
      <sheetName val="Q300"/>
      <sheetName val="Q320"/>
      <sheetName val="Q310"/>
      <sheetName val="X400"/>
      <sheetName val="T300"/>
      <sheetName val="T310"/>
      <sheetName val="T400"/>
      <sheetName val="ZC310"/>
      <sheetName val="ZC320"/>
      <sheetName val="ZC330"/>
      <sheetName val="ZC340"/>
      <sheetName val="ZD300"/>
      <sheetName val="V310"/>
      <sheetName val="Formulas"/>
      <sheetName val="YQty"/>
      <sheetName val="Inven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7">
          <cell r="A17" t="str">
            <v>PRODUCT</v>
          </cell>
          <cell r="B17" t="str">
            <v>MONTH</v>
          </cell>
        </row>
        <row r="18">
          <cell r="A18" t="str">
            <v>SSP</v>
          </cell>
          <cell r="B18" t="str">
            <v>&lt;37561</v>
          </cell>
        </row>
        <row r="19">
          <cell r="A19" t="str">
            <v>PRODUCT</v>
          </cell>
          <cell r="B19" t="str">
            <v>MONTH</v>
          </cell>
        </row>
        <row r="20">
          <cell r="A20" t="str">
            <v>BASE</v>
          </cell>
          <cell r="B20" t="str">
            <v>&lt;37561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GRAPH"/>
      <sheetName val="APR-2003"/>
      <sheetName val="MAR-2003"/>
      <sheetName val="FEB-2003"/>
      <sheetName val="JAN-2003"/>
      <sheetName val="DEC-2002"/>
      <sheetName val="NOV-2002"/>
      <sheetName val="OCT-2002"/>
      <sheetName val="SEPT-2002"/>
      <sheetName val="AUG-2002"/>
      <sheetName val="JUL-2002"/>
      <sheetName val="JUN-2002"/>
      <sheetName val="MAY-2002"/>
      <sheetName val="APR-2002"/>
      <sheetName val="MAR-2002"/>
      <sheetName val="FEB-2002"/>
      <sheetName val="JAN-2002"/>
      <sheetName val="DEC-2001"/>
      <sheetName val="NOV-2001"/>
      <sheetName val="OCT-2001"/>
      <sheetName val="SEPT-2001"/>
      <sheetName val="AUG-2001"/>
      <sheetName val="JUL-2001"/>
      <sheetName val="JUN-2001"/>
      <sheetName val="MAY-2001"/>
      <sheetName val="APR-2001"/>
      <sheetName val="MAR-2001"/>
      <sheetName val="FEB-2001"/>
      <sheetName val="JAN-2001"/>
      <sheetName val="DEC-2000"/>
      <sheetName val="NOV-2000"/>
      <sheetName val="Oct-2000"/>
      <sheetName val="SEP-2000"/>
      <sheetName val="AUG-2000"/>
      <sheetName val="JUL-2000"/>
      <sheetName val="JUN-2000"/>
      <sheetName val="MAY-2000"/>
      <sheetName val="APRIL-2000"/>
      <sheetName val="FEB-2003 "/>
      <sheetName val="MARCH-2000"/>
      <sheetName val="FEBUARY-2000"/>
      <sheetName val="DAILY"/>
      <sheetName val="JANUARY-2000"/>
      <sheetName val="DECEMBER-99"/>
      <sheetName val="NOVEMBER-99"/>
      <sheetName val="OCTOBER-99 "/>
      <sheetName val="SEPTEMBER-99"/>
      <sheetName val="AUGUST-99"/>
      <sheetName val="JULY-99"/>
      <sheetName val="JUNE-99"/>
      <sheetName val="MAY-99"/>
      <sheetName val="APRIL-99"/>
      <sheetName val="MARCH-99"/>
      <sheetName val="SEPT-2003"/>
      <sheetName val="AUG-2003"/>
      <sheetName val="JULY-2003"/>
      <sheetName val="JUN-2003"/>
      <sheetName val="MAY-2003"/>
      <sheetName val="FEBRUARY-99"/>
      <sheetName val="dec -2003"/>
      <sheetName val="DEC-2003"/>
      <sheetName val="NOV-2003"/>
      <sheetName val="OCT-2003"/>
      <sheetName val="OCT_2001"/>
      <sheetName val="Table"/>
      <sheetName val="Database"/>
      <sheetName val="PRMT-05"/>
      <sheetName val="SUMM-QTR"/>
      <sheetName val="Data"/>
      <sheetName val="Cogen"/>
      <sheetName val="요인분석"/>
      <sheetName val="LIA-JUN04"/>
      <sheetName val="Data2008"/>
      <sheetName val="LAPOR"/>
      <sheetName val="Customers"/>
      <sheetName val="Dashboard"/>
      <sheetName val="Control"/>
      <sheetName val="FIBERSBookedOrders by week"/>
      <sheetName val="General Assumptions"/>
      <sheetName val="Cover"/>
      <sheetName val="DEPR-1"/>
      <sheetName val="PRMT_05"/>
      <sheetName val="SUMM_QTR"/>
      <sheetName val="ALL"/>
      <sheetName val="MD&amp;A"/>
      <sheetName val="CP1"/>
      <sheetName val="CP2"/>
      <sheetName val="OCT-2002 "/>
      <sheetName val="PMIX"/>
      <sheetName val="MC-STAT"/>
      <sheetName val="MASTER"/>
      <sheetName val="Machines_A 8"/>
      <sheetName val="P&amp;L Yrly_ Pg 1"/>
      <sheetName val="AnnexIII"/>
      <sheetName val="POLYCONTRAC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T-00"/>
      <sheetName val="NOTES-PB"/>
      <sheetName val="NOTE-MEETING"/>
      <sheetName val="RECO"/>
      <sheetName val="SUMM-QTR"/>
      <sheetName val="COMMENT"/>
      <sheetName val="MTH-QTR"/>
      <sheetName val="Sensitivity"/>
      <sheetName val="FundFlow"/>
      <sheetName val="REALSUM"/>
      <sheetName val="SUMPROD"/>
      <sheetName val="POY JAN-MAR"/>
      <sheetName val="POY APR-DEC"/>
      <sheetName val="CONT"/>
      <sheetName val="REAL_1"/>
      <sheetName val="REAL_2"/>
      <sheetName val="REAL_3"/>
      <sheetName val="REAL_4"/>
      <sheetName val="REAL-00"/>
      <sheetName val="qty"/>
      <sheetName val="PRICELIST"/>
      <sheetName val="MARGIN"/>
      <sheetName val="RMRATE"/>
      <sheetName val="RMQTY"/>
      <sheetName val="RM-4"/>
      <sheetName val="RM-3"/>
      <sheetName val="RM-2"/>
      <sheetName val="RM-1"/>
      <sheetName val="RM-00"/>
      <sheetName val="PROCCONS"/>
      <sheetName val="SALARY-CP3"/>
      <sheetName val="SALARY-CP1"/>
      <sheetName val="INS-CH"/>
      <sheetName val="FOH-DETAIL"/>
      <sheetName val="OTH-STR"/>
      <sheetName val="ADM-DETAIL"/>
      <sheetName val="FOH-SUM"/>
      <sheetName val="ADM-SUM"/>
      <sheetName val="SOH-DETAIL"/>
      <sheetName val="SELL-EXP"/>
      <sheetName val="PRD-STR"/>
      <sheetName val="HRD"/>
      <sheetName val="ITS"/>
      <sheetName val="PCK-CP1"/>
      <sheetName val="PCK-CP3"/>
      <sheetName val="ENGG_BUD"/>
      <sheetName val="DGH"/>
      <sheetName val="POWR-FUEL"/>
      <sheetName val="DGCOST"/>
      <sheetName val="depr-3"/>
      <sheetName val="depr-1"/>
      <sheetName val="INT-SALES"/>
      <sheetName val="INT-CP1"/>
      <sheetName val="LOANRP-CP1"/>
      <sheetName val="INT-CP3"/>
      <sheetName val="LOANRP-CP3"/>
      <sheetName val="INDEX"/>
      <sheetName val="exc"/>
      <sheetName val="PRMT_00"/>
      <sheetName val="Depr"/>
      <sheetName val="LC"/>
      <sheetName val="OCT-2001"/>
      <sheetName val="Database"/>
      <sheetName val="Table"/>
      <sheetName val="MD&amp;A"/>
      <sheetName val="Control - Fibers"/>
      <sheetName val="CP3"/>
      <sheetName val="1_O"/>
      <sheetName val="CP1"/>
      <sheetName val="P_UTL"/>
      <sheetName val="KPI CP123"/>
      <sheetName val="CP2"/>
      <sheetName val="KPI CP2"/>
      <sheetName val="D_CP123"/>
      <sheetName val="Costing"/>
      <sheetName val="BS"/>
      <sheetName val="P&amp;L"/>
      <sheetName val="ADJ - RATE"/>
      <sheetName val="LAPOR"/>
      <sheetName val="10-1 Media"/>
      <sheetName val="10-cut"/>
      <sheetName val="M_Maincomp"/>
      <sheetName val="POY_JAN-MAR"/>
      <sheetName val="POY_APR-DEC"/>
      <sheetName val="Control_-_Fibers"/>
      <sheetName val="KPI_CP123"/>
      <sheetName val="KPI_CP2"/>
      <sheetName val="B00-REV"/>
      <sheetName val="Update_041110"/>
      <sheetName val="Currencies"/>
      <sheetName val="Equities"/>
      <sheetName val="Descarga Datos"/>
      <sheetName val="Delta"/>
      <sheetName val="Manpower"/>
      <sheetName val="Act vs Bud 2020 Plant - P&amp;L"/>
      <sheetName val="DST0_fgi0CM"/>
      <sheetName val="dim_POtype"/>
    </sheetNames>
    <sheetDataSet>
      <sheetData sheetId="0" refreshError="1">
        <row r="8">
          <cell r="H8">
            <v>1.862695238095238</v>
          </cell>
        </row>
      </sheetData>
      <sheetData sheetId="1">
        <row r="8">
          <cell r="H8">
            <v>1.862695238095238</v>
          </cell>
        </row>
      </sheetData>
      <sheetData sheetId="2">
        <row r="8">
          <cell r="H8">
            <v>1.862695238095238</v>
          </cell>
        </row>
      </sheetData>
      <sheetData sheetId="3">
        <row r="9">
          <cell r="C9">
            <v>1.0909090909090908</v>
          </cell>
        </row>
      </sheetData>
      <sheetData sheetId="4">
        <row r="9">
          <cell r="C9">
            <v>1.0909090909090908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8">
          <cell r="H8">
            <v>1.862695238095238</v>
          </cell>
        </row>
      </sheetData>
      <sheetData sheetId="58">
        <row r="8">
          <cell r="H8">
            <v>1.862695238095238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1"/>
  <sheetViews>
    <sheetView tabSelected="1" view="pageBreakPreview" zoomScale="70" zoomScaleNormal="80" zoomScaleSheetLayoutView="70" workbookViewId="0">
      <pane xSplit="2" ySplit="2" topLeftCell="K3" activePane="bottomRight" state="frozen"/>
      <selection activeCell="AM74" sqref="AM74"/>
      <selection pane="topRight" activeCell="AM74" sqref="AM74"/>
      <selection pane="bottomLeft" activeCell="AM74" sqref="AM74"/>
      <selection pane="bottomRight"/>
    </sheetView>
  </sheetViews>
  <sheetFormatPr defaultColWidth="9.1796875" defaultRowHeight="13" outlineLevelRow="1" outlineLevelCol="1" x14ac:dyDescent="0.3"/>
  <cols>
    <col min="1" max="1" width="51.6328125" style="1" customWidth="1"/>
    <col min="2" max="2" width="9.54296875" style="2" customWidth="1"/>
    <col min="3" max="4" width="6.1796875" style="2" hidden="1" customWidth="1" outlineLevel="1"/>
    <col min="5" max="5" width="6.1796875" style="1" hidden="1" customWidth="1" outlineLevel="1"/>
    <col min="6" max="7" width="7" style="1" hidden="1" customWidth="1" outlineLevel="1"/>
    <col min="8" max="10" width="6.1796875" style="1" hidden="1" customWidth="1" outlineLevel="1"/>
    <col min="11" max="11" width="9.08984375" style="1" customWidth="1" collapsed="1"/>
    <col min="12" max="12" width="9.08984375" style="1" customWidth="1"/>
    <col min="13" max="14" width="9.81640625" style="1" customWidth="1" collapsed="1"/>
    <col min="15" max="18" width="6.1796875" style="1" hidden="1" customWidth="1" outlineLevel="1"/>
    <col min="19" max="19" width="7.54296875" style="1" hidden="1" customWidth="1" outlineLevel="1"/>
    <col min="20" max="20" width="7.54296875" style="1" hidden="1" customWidth="1" outlineLevel="1" collapsed="1"/>
    <col min="21" max="23" width="7.54296875" style="1" hidden="1" customWidth="1" outlineLevel="1"/>
    <col min="24" max="25" width="7.54296875" style="2" hidden="1" customWidth="1" outlineLevel="1"/>
    <col min="26" max="29" width="6.1796875" style="2" hidden="1" customWidth="1" outlineLevel="1"/>
    <col min="30" max="34" width="6.1796875" style="1" hidden="1" customWidth="1" outlineLevel="1"/>
    <col min="35" max="35" width="9.6328125" style="1" customWidth="1" collapsed="1"/>
    <col min="36" max="43" width="9.6328125" style="1" customWidth="1"/>
    <col min="44" max="16384" width="9.1796875" style="1"/>
  </cols>
  <sheetData>
    <row r="1" spans="1:43" s="217" customFormat="1" ht="15" x14ac:dyDescent="0.3">
      <c r="A1" s="227">
        <v>43963</v>
      </c>
      <c r="B1" s="2"/>
      <c r="C1" s="1"/>
      <c r="D1" s="1"/>
      <c r="E1" s="1"/>
      <c r="F1" s="1"/>
      <c r="G1" s="4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9"/>
      <c r="T1" s="49"/>
      <c r="U1" s="49"/>
      <c r="V1" s="4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s="217" customFormat="1" ht="27.5" x14ac:dyDescent="0.55000000000000004">
      <c r="A2" s="226" t="s">
        <v>118</v>
      </c>
      <c r="B2" s="225"/>
      <c r="C2" s="223">
        <v>2010</v>
      </c>
      <c r="D2" s="223">
        <v>2011</v>
      </c>
      <c r="E2" s="223">
        <v>2012</v>
      </c>
      <c r="F2" s="224" t="s">
        <v>117</v>
      </c>
      <c r="G2" s="224" t="s">
        <v>116</v>
      </c>
      <c r="H2" s="223">
        <v>2015</v>
      </c>
      <c r="I2" s="223">
        <v>2016</v>
      </c>
      <c r="J2" s="222">
        <v>2017</v>
      </c>
      <c r="K2" s="221">
        <v>2018</v>
      </c>
      <c r="L2" s="220">
        <v>2019</v>
      </c>
      <c r="M2" s="220" t="s">
        <v>115</v>
      </c>
      <c r="N2" s="220" t="s">
        <v>114</v>
      </c>
      <c r="O2" s="218" t="s">
        <v>113</v>
      </c>
      <c r="P2" s="218" t="s">
        <v>112</v>
      </c>
      <c r="Q2" s="218" t="s">
        <v>111</v>
      </c>
      <c r="R2" s="218" t="s">
        <v>110</v>
      </c>
      <c r="S2" s="218" t="s">
        <v>109</v>
      </c>
      <c r="T2" s="218" t="s">
        <v>108</v>
      </c>
      <c r="U2" s="218" t="s">
        <v>107</v>
      </c>
      <c r="V2" s="218" t="s">
        <v>106</v>
      </c>
      <c r="W2" s="218" t="s">
        <v>105</v>
      </c>
      <c r="X2" s="219" t="s">
        <v>104</v>
      </c>
      <c r="Y2" s="219" t="s">
        <v>103</v>
      </c>
      <c r="Z2" s="218" t="s">
        <v>102</v>
      </c>
      <c r="AA2" s="218" t="s">
        <v>101</v>
      </c>
      <c r="AB2" s="218" t="s">
        <v>100</v>
      </c>
      <c r="AC2" s="218" t="s">
        <v>99</v>
      </c>
      <c r="AD2" s="218" t="s">
        <v>98</v>
      </c>
      <c r="AE2" s="218" t="s">
        <v>97</v>
      </c>
      <c r="AF2" s="218" t="s">
        <v>96</v>
      </c>
      <c r="AG2" s="218" t="s">
        <v>95</v>
      </c>
      <c r="AH2" s="218" t="s">
        <v>94</v>
      </c>
      <c r="AI2" s="218" t="s">
        <v>93</v>
      </c>
      <c r="AJ2" s="218" t="s">
        <v>92</v>
      </c>
      <c r="AK2" s="218" t="s">
        <v>91</v>
      </c>
      <c r="AL2" s="218" t="s">
        <v>90</v>
      </c>
      <c r="AM2" s="218" t="s">
        <v>89</v>
      </c>
      <c r="AN2" s="218" t="s">
        <v>88</v>
      </c>
      <c r="AO2" s="218" t="s">
        <v>85</v>
      </c>
      <c r="AP2" s="218" t="s">
        <v>87</v>
      </c>
      <c r="AQ2" s="218" t="s">
        <v>86</v>
      </c>
    </row>
    <row r="3" spans="1:43" s="50" customFormat="1" ht="25" x14ac:dyDescent="0.5">
      <c r="A3" s="216" t="s">
        <v>84</v>
      </c>
      <c r="B3" s="215"/>
      <c r="C3" s="209"/>
      <c r="D3" s="209"/>
      <c r="E3" s="209"/>
      <c r="F3" s="209"/>
      <c r="G3" s="214"/>
      <c r="H3" s="214"/>
      <c r="I3" s="214"/>
      <c r="J3" s="214"/>
      <c r="K3" s="213"/>
      <c r="L3" s="212"/>
      <c r="M3" s="211"/>
      <c r="N3" s="211"/>
      <c r="O3" s="209"/>
      <c r="P3" s="209"/>
      <c r="Q3" s="209"/>
      <c r="R3" s="209"/>
      <c r="S3" s="209"/>
      <c r="T3" s="209"/>
      <c r="U3" s="209"/>
      <c r="V3" s="209"/>
      <c r="W3" s="210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51"/>
    </row>
    <row r="4" spans="1:43" x14ac:dyDescent="0.3">
      <c r="A4" s="24" t="s">
        <v>83</v>
      </c>
      <c r="B4" s="23" t="s">
        <v>10</v>
      </c>
      <c r="C4" s="186">
        <v>3.26</v>
      </c>
      <c r="D4" s="186">
        <v>5.4939999999999998</v>
      </c>
      <c r="E4" s="186">
        <v>6.78</v>
      </c>
      <c r="F4" s="186">
        <v>7.0289999999999999</v>
      </c>
      <c r="G4" s="186">
        <v>7.51</v>
      </c>
      <c r="H4" s="186">
        <v>8.7759999999999998</v>
      </c>
      <c r="I4" s="186">
        <v>10.470313663308314</v>
      </c>
      <c r="J4" s="186">
        <v>10.691965558165966</v>
      </c>
      <c r="K4" s="206">
        <v>13.055700536732774</v>
      </c>
      <c r="L4" s="205">
        <v>14.818327045931488</v>
      </c>
      <c r="M4" s="208"/>
      <c r="N4" s="208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156"/>
    </row>
    <row r="5" spans="1:43" x14ac:dyDescent="0.3">
      <c r="A5" s="24" t="s">
        <v>82</v>
      </c>
      <c r="B5" s="23" t="s">
        <v>10</v>
      </c>
      <c r="C5" s="83">
        <v>3.260861095890411</v>
      </c>
      <c r="D5" s="83">
        <v>5.0987422999999996</v>
      </c>
      <c r="E5" s="83">
        <v>6.2811430557377044</v>
      </c>
      <c r="F5" s="83">
        <v>6.8188870000000001</v>
      </c>
      <c r="G5" s="83">
        <f>SUM(S5:V5)</f>
        <v>7.3134799999999993</v>
      </c>
      <c r="H5" s="83">
        <f>SUM(W5:Z5)</f>
        <v>8.2030046986301386</v>
      </c>
      <c r="I5" s="186">
        <v>10.178894686942215</v>
      </c>
      <c r="J5" s="186">
        <v>10.380801593413699</v>
      </c>
      <c r="K5" s="206">
        <v>11.846721627691677</v>
      </c>
      <c r="L5" s="205">
        <v>14.548759004835595</v>
      </c>
      <c r="M5" s="204">
        <v>12.683848032626685</v>
      </c>
      <c r="N5" s="204">
        <v>15.372652262799424</v>
      </c>
      <c r="O5" s="83">
        <v>1.67126317</v>
      </c>
      <c r="P5" s="83">
        <v>1.6925056200000004</v>
      </c>
      <c r="Q5" s="83">
        <v>1.712436001095889</v>
      </c>
      <c r="R5" s="83">
        <v>1.7426822089041107</v>
      </c>
      <c r="S5" s="83">
        <v>1.7105372100000003</v>
      </c>
      <c r="T5" s="83">
        <v>1.8487242999999998</v>
      </c>
      <c r="U5" s="83">
        <v>1.8982822399999999</v>
      </c>
      <c r="V5" s="83">
        <v>1.8559362500000001</v>
      </c>
      <c r="W5" s="83">
        <v>1.8601375068493151</v>
      </c>
      <c r="X5" s="78">
        <v>2.0221659753424661</v>
      </c>
      <c r="Y5" s="78">
        <v>2.157687594520548</v>
      </c>
      <c r="Z5" s="78">
        <v>2.1630136219178082</v>
      </c>
      <c r="AA5" s="78">
        <v>2.2045906940386901</v>
      </c>
      <c r="AB5" s="78">
        <v>2.6595395708522105</v>
      </c>
      <c r="AC5" s="78">
        <v>2.6688661836283969</v>
      </c>
      <c r="AD5" s="78">
        <f>I5-AA5-AB5-AC5</f>
        <v>2.6458982384229173</v>
      </c>
      <c r="AE5" s="78">
        <v>2.5281743660283835</v>
      </c>
      <c r="AF5" s="78">
        <v>2.5673803761454876</v>
      </c>
      <c r="AG5" s="78">
        <v>2.6012438064418326</v>
      </c>
      <c r="AH5" s="78">
        <v>2.6840030447979952</v>
      </c>
      <c r="AI5" s="78">
        <v>2.659591722756026</v>
      </c>
      <c r="AJ5" s="78">
        <v>2.770971289842965</v>
      </c>
      <c r="AK5" s="78">
        <v>3.146663733642233</v>
      </c>
      <c r="AL5" s="78">
        <v>3.2694948814504534</v>
      </c>
      <c r="AM5" s="203">
        <v>3.4967181276910315</v>
      </c>
      <c r="AN5" s="203">
        <v>3.6323109643000802</v>
      </c>
      <c r="AO5" s="203">
        <v>3.8821864694022752</v>
      </c>
      <c r="AP5" s="203">
        <v>3.5375434434422086</v>
      </c>
      <c r="AQ5" s="76">
        <v>4.3206113856548596</v>
      </c>
    </row>
    <row r="6" spans="1:43" x14ac:dyDescent="0.3">
      <c r="A6" s="24" t="s">
        <v>11</v>
      </c>
      <c r="B6" s="23" t="s">
        <v>10</v>
      </c>
      <c r="C6" s="202">
        <v>3.1855030000000002</v>
      </c>
      <c r="D6" s="202">
        <v>4.3613119999999999</v>
      </c>
      <c r="E6" s="202">
        <v>5.2548760000000003</v>
      </c>
      <c r="F6" s="202">
        <v>5.8039160000000001</v>
      </c>
      <c r="G6" s="202">
        <f>SUM(S6:V6)</f>
        <v>6.2494175399999996</v>
      </c>
      <c r="H6" s="202">
        <f>SUM(W6:Z6)</f>
        <v>7.023597275263648</v>
      </c>
      <c r="I6" s="198">
        <v>8.728926665510043</v>
      </c>
      <c r="J6" s="198">
        <v>9.1032677084520284</v>
      </c>
      <c r="K6" s="201">
        <v>10.419398600419296</v>
      </c>
      <c r="L6" s="200">
        <v>12.33950243619735</v>
      </c>
      <c r="M6" s="199">
        <v>11.060490493509937</v>
      </c>
      <c r="N6" s="199">
        <v>12.684620627182252</v>
      </c>
      <c r="O6" s="198">
        <v>1.4233449847838788</v>
      </c>
      <c r="P6" s="198">
        <v>1.4457370687095275</v>
      </c>
      <c r="Q6" s="198">
        <v>1.470999958875725</v>
      </c>
      <c r="R6" s="198">
        <v>1.4638338576308696</v>
      </c>
      <c r="S6" s="198">
        <v>1.5054495400000001</v>
      </c>
      <c r="T6" s="198">
        <v>1.5868450000000001</v>
      </c>
      <c r="U6" s="198">
        <v>1.6325160000000001</v>
      </c>
      <c r="V6" s="198">
        <v>1.524607</v>
      </c>
      <c r="W6" s="198">
        <v>1.6267209389142077</v>
      </c>
      <c r="X6" s="197">
        <v>1.8145852072488726</v>
      </c>
      <c r="Y6" s="197">
        <v>1.8015288626199988</v>
      </c>
      <c r="Z6" s="197">
        <v>1.7807622664805691</v>
      </c>
      <c r="AA6" s="197">
        <v>1.7647709200019872</v>
      </c>
      <c r="AB6" s="197">
        <v>2.3193589555325862</v>
      </c>
      <c r="AC6" s="197">
        <v>2.3795751199698389</v>
      </c>
      <c r="AD6" s="197">
        <f>I6-AA6-AB6-AC6</f>
        <v>2.2652216700056305</v>
      </c>
      <c r="AE6" s="197">
        <v>2.1881375496729887</v>
      </c>
      <c r="AF6" s="197">
        <v>2.2228976203174389</v>
      </c>
      <c r="AG6" s="197">
        <v>2.3866285300104808</v>
      </c>
      <c r="AH6" s="197">
        <v>2.3056040084511196</v>
      </c>
      <c r="AI6" s="197">
        <v>2.325123570352289</v>
      </c>
      <c r="AJ6" s="197">
        <v>2.5462493404533282</v>
      </c>
      <c r="AK6" s="197">
        <v>2.7299829088126062</v>
      </c>
      <c r="AL6" s="197">
        <v>2.8180427808010728</v>
      </c>
      <c r="AM6" s="197">
        <v>2.9662154634429299</v>
      </c>
      <c r="AN6" s="197">
        <v>3.1478780257755492</v>
      </c>
      <c r="AO6" s="197">
        <v>3.3450166773252423</v>
      </c>
      <c r="AP6" s="197">
        <v>2.8803922696536279</v>
      </c>
      <c r="AQ6" s="196">
        <v>3.3113336544278331</v>
      </c>
    </row>
    <row r="7" spans="1:43" s="69" customFormat="1" x14ac:dyDescent="0.3">
      <c r="A7" s="74" t="s">
        <v>81</v>
      </c>
      <c r="B7" s="195" t="s">
        <v>8</v>
      </c>
      <c r="C7" s="190">
        <f t="shared" ref="C7:AQ7" si="0">C6/C5</f>
        <v>0.97689012390457763</v>
      </c>
      <c r="D7" s="190">
        <f t="shared" si="0"/>
        <v>0.85537015667569627</v>
      </c>
      <c r="E7" s="190">
        <f t="shared" si="0"/>
        <v>0.83661141823537533</v>
      </c>
      <c r="F7" s="190">
        <f t="shared" si="0"/>
        <v>0.85115298141764195</v>
      </c>
      <c r="G7" s="190">
        <f t="shared" si="0"/>
        <v>0.85450668354873471</v>
      </c>
      <c r="H7" s="194">
        <f t="shared" si="0"/>
        <v>0.85622251032436369</v>
      </c>
      <c r="I7" s="194">
        <f t="shared" si="0"/>
        <v>0.85755152538396595</v>
      </c>
      <c r="J7" s="194">
        <f t="shared" si="0"/>
        <v>0.87693302164909626</v>
      </c>
      <c r="K7" s="193">
        <f t="shared" si="0"/>
        <v>0.87951746718383106</v>
      </c>
      <c r="L7" s="192">
        <f t="shared" si="0"/>
        <v>0.84814810885904757</v>
      </c>
      <c r="M7" s="191">
        <f t="shared" si="0"/>
        <v>0.87201379778904775</v>
      </c>
      <c r="N7" s="191">
        <f t="shared" si="0"/>
        <v>0.82514197357329211</v>
      </c>
      <c r="O7" s="190">
        <f t="shared" si="0"/>
        <v>0.85165820101443324</v>
      </c>
      <c r="P7" s="190">
        <f t="shared" si="0"/>
        <v>0.85419927214748459</v>
      </c>
      <c r="Q7" s="190">
        <f t="shared" si="0"/>
        <v>0.85901018078009639</v>
      </c>
      <c r="R7" s="190">
        <f t="shared" si="0"/>
        <v>0.83998898373525288</v>
      </c>
      <c r="S7" s="190">
        <f t="shared" si="0"/>
        <v>0.88010335653557625</v>
      </c>
      <c r="T7" s="190">
        <f t="shared" si="0"/>
        <v>0.85834594157711908</v>
      </c>
      <c r="U7" s="190">
        <f t="shared" si="0"/>
        <v>0.85999645658592905</v>
      </c>
      <c r="V7" s="190">
        <f t="shared" si="0"/>
        <v>0.821475953174577</v>
      </c>
      <c r="W7" s="190">
        <f t="shared" si="0"/>
        <v>0.87451649833647704</v>
      </c>
      <c r="X7" s="190">
        <f t="shared" si="0"/>
        <v>0.89734731440210369</v>
      </c>
      <c r="Y7" s="190">
        <f t="shared" si="0"/>
        <v>0.8349349865082345</v>
      </c>
      <c r="Z7" s="190">
        <f t="shared" si="0"/>
        <v>0.82327834112375087</v>
      </c>
      <c r="AA7" s="190">
        <f t="shared" si="0"/>
        <v>0.80049821709490343</v>
      </c>
      <c r="AB7" s="190">
        <f t="shared" si="0"/>
        <v>0.87209041029210244</v>
      </c>
      <c r="AC7" s="190">
        <f t="shared" si="0"/>
        <v>0.89160525715633343</v>
      </c>
      <c r="AD7" s="190">
        <f t="shared" si="0"/>
        <v>0.85612577124500888</v>
      </c>
      <c r="AE7" s="190">
        <f t="shared" si="0"/>
        <v>0.86550104260032779</v>
      </c>
      <c r="AF7" s="190">
        <f t="shared" si="0"/>
        <v>0.86582324963267243</v>
      </c>
      <c r="AG7" s="190">
        <f t="shared" si="0"/>
        <v>0.91749513217489675</v>
      </c>
      <c r="AH7" s="190">
        <f t="shared" si="0"/>
        <v>0.85901691241361655</v>
      </c>
      <c r="AI7" s="190">
        <f t="shared" si="0"/>
        <v>0.87424079059129367</v>
      </c>
      <c r="AJ7" s="190">
        <f t="shared" si="0"/>
        <v>0.91890137937792482</v>
      </c>
      <c r="AK7" s="190">
        <f t="shared" si="0"/>
        <v>0.86758012291725795</v>
      </c>
      <c r="AL7" s="190">
        <f t="shared" si="0"/>
        <v>0.8619199243250989</v>
      </c>
      <c r="AM7" s="190">
        <f t="shared" si="0"/>
        <v>0.8482855509436199</v>
      </c>
      <c r="AN7" s="190">
        <f t="shared" si="0"/>
        <v>0.86663230563524241</v>
      </c>
      <c r="AO7" s="190">
        <f t="shared" si="0"/>
        <v>0.86163215077102184</v>
      </c>
      <c r="AP7" s="190">
        <f t="shared" si="0"/>
        <v>0.81423516508135396</v>
      </c>
      <c r="AQ7" s="189">
        <f t="shared" si="0"/>
        <v>0.76640395510274439</v>
      </c>
    </row>
    <row r="8" spans="1:43" x14ac:dyDescent="0.3">
      <c r="A8" s="24" t="s">
        <v>80</v>
      </c>
      <c r="B8" s="23" t="s">
        <v>78</v>
      </c>
      <c r="C8" s="83">
        <v>31.701000000000001</v>
      </c>
      <c r="D8" s="83">
        <v>30.496700000000001</v>
      </c>
      <c r="E8" s="83">
        <v>31.087</v>
      </c>
      <c r="F8" s="83">
        <v>30.729800000000001</v>
      </c>
      <c r="G8" s="83">
        <v>32.480800000000002</v>
      </c>
      <c r="H8" s="83">
        <v>34.286099999999998</v>
      </c>
      <c r="I8" s="83">
        <v>35.289706557377052</v>
      </c>
      <c r="J8" s="83">
        <v>33.933399999999999</v>
      </c>
      <c r="K8" s="82">
        <v>32.322000000000003</v>
      </c>
      <c r="L8" s="81">
        <v>31.045200000000001</v>
      </c>
      <c r="M8" s="80">
        <v>32.342799999999997</v>
      </c>
      <c r="N8" s="80">
        <v>30.959861224489799</v>
      </c>
      <c r="O8" s="83">
        <v>29.805745161290321</v>
      </c>
      <c r="P8" s="83">
        <v>29.906706779661032</v>
      </c>
      <c r="Q8" s="83">
        <v>31.478965079365075</v>
      </c>
      <c r="R8" s="83">
        <v>31.69132459016393</v>
      </c>
      <c r="S8" s="83">
        <v>32.66654193548387</v>
      </c>
      <c r="T8" s="83">
        <v>32.45390508474577</v>
      </c>
      <c r="U8" s="83">
        <v>32.099451612903231</v>
      </c>
      <c r="V8" s="83">
        <v>32.702045161290329</v>
      </c>
      <c r="W8" s="83">
        <v>32.646173770491792</v>
      </c>
      <c r="X8" s="83">
        <v>33.287399999999998</v>
      </c>
      <c r="Y8" s="83">
        <v>35.255120634920651</v>
      </c>
      <c r="Z8" s="83">
        <v>35.83311129032257</v>
      </c>
      <c r="AA8" s="83">
        <v>35.646999999999998</v>
      </c>
      <c r="AB8" s="83">
        <v>35.286499999999997</v>
      </c>
      <c r="AC8" s="83">
        <v>34.829500000000003</v>
      </c>
      <c r="AD8" s="188">
        <v>35.389843548387091</v>
      </c>
      <c r="AE8" s="188">
        <v>35.106046774193558</v>
      </c>
      <c r="AF8" s="188">
        <v>34.286299999999997</v>
      </c>
      <c r="AG8" s="188">
        <v>33.373800000000003</v>
      </c>
      <c r="AH8" s="188">
        <v>32.947000000000003</v>
      </c>
      <c r="AI8" s="188">
        <v>31.542200000000001</v>
      </c>
      <c r="AJ8" s="188">
        <v>31.9468</v>
      </c>
      <c r="AK8" s="188">
        <v>32.975000000000001</v>
      </c>
      <c r="AL8" s="188">
        <v>32.819699999999997</v>
      </c>
      <c r="AM8" s="188">
        <v>31.624500000000001</v>
      </c>
      <c r="AN8" s="188">
        <v>31.592500000000001</v>
      </c>
      <c r="AO8" s="188">
        <v>30.712299999999999</v>
      </c>
      <c r="AP8" s="188">
        <v>30.279800000000002</v>
      </c>
      <c r="AQ8" s="187">
        <v>31.2835</v>
      </c>
    </row>
    <row r="9" spans="1:43" x14ac:dyDescent="0.3">
      <c r="A9" s="24" t="s">
        <v>79</v>
      </c>
      <c r="B9" s="23" t="s">
        <v>78</v>
      </c>
      <c r="C9" s="186">
        <v>30.151299999999999</v>
      </c>
      <c r="D9" s="186">
        <v>31.691199999999998</v>
      </c>
      <c r="E9" s="186">
        <v>30.631599999999999</v>
      </c>
      <c r="F9" s="186">
        <v>32.813600000000001</v>
      </c>
      <c r="G9" s="186">
        <v>32.963000000000001</v>
      </c>
      <c r="H9" s="186">
        <v>36.0886</v>
      </c>
      <c r="I9" s="83">
        <v>35.8307</v>
      </c>
      <c r="J9" s="83">
        <v>32.680900000000001</v>
      </c>
      <c r="K9" s="82">
        <v>32.449800000000003</v>
      </c>
      <c r="L9" s="81">
        <v>30.154</v>
      </c>
      <c r="M9" s="80">
        <v>32.671199999999999</v>
      </c>
      <c r="N9" s="80">
        <v>32.671199999999999</v>
      </c>
      <c r="O9" s="97">
        <v>29.308499999999999</v>
      </c>
      <c r="P9" s="97">
        <v>31.127099999999999</v>
      </c>
      <c r="Q9" s="97">
        <v>31.390699999999999</v>
      </c>
      <c r="R9" s="97">
        <v>32.813600000000001</v>
      </c>
      <c r="S9" s="97">
        <v>32.443199999999997</v>
      </c>
      <c r="T9" s="97">
        <v>32.454999999999998</v>
      </c>
      <c r="U9" s="97">
        <v>32.3733</v>
      </c>
      <c r="V9" s="97">
        <v>32.963000000000001</v>
      </c>
      <c r="W9" s="97">
        <v>32.555100000000003</v>
      </c>
      <c r="X9" s="97">
        <v>33.776800000000001</v>
      </c>
      <c r="Y9" s="97">
        <v>36.369599999999998</v>
      </c>
      <c r="Z9" s="97">
        <v>36.0886</v>
      </c>
      <c r="AA9" s="97">
        <v>35.239199999999997</v>
      </c>
      <c r="AB9" s="97">
        <v>35.180199999999999</v>
      </c>
      <c r="AC9" s="97">
        <v>34.6999</v>
      </c>
      <c r="AD9" s="185">
        <v>35.8307</v>
      </c>
      <c r="AE9" s="185">
        <v>34.450099999999999</v>
      </c>
      <c r="AF9" s="185">
        <v>33.981400000000001</v>
      </c>
      <c r="AG9" s="185">
        <v>33.368400000000001</v>
      </c>
      <c r="AH9" s="185">
        <v>32.680900000000001</v>
      </c>
      <c r="AI9" s="185">
        <v>31.2318</v>
      </c>
      <c r="AJ9" s="185">
        <v>33.167200000000001</v>
      </c>
      <c r="AK9" s="185">
        <v>32.406599999999997</v>
      </c>
      <c r="AL9" s="185">
        <v>32.449800000000003</v>
      </c>
      <c r="AM9" s="185">
        <v>31.811699999999998</v>
      </c>
      <c r="AN9" s="185">
        <v>30.744299999999999</v>
      </c>
      <c r="AO9" s="185">
        <v>30.591899999999999</v>
      </c>
      <c r="AP9" s="185">
        <v>30.154</v>
      </c>
      <c r="AQ9" s="184">
        <v>32.671199999999999</v>
      </c>
    </row>
    <row r="10" spans="1:43" s="50" customFormat="1" ht="25" x14ac:dyDescent="0.5">
      <c r="A10" s="183" t="s">
        <v>77</v>
      </c>
      <c r="B10" s="57"/>
      <c r="C10" s="52"/>
      <c r="D10" s="52"/>
      <c r="E10" s="52"/>
      <c r="F10" s="52"/>
      <c r="G10" s="53"/>
      <c r="H10" s="53"/>
      <c r="I10" s="53"/>
      <c r="J10" s="53"/>
      <c r="K10" s="56"/>
      <c r="L10" s="55"/>
      <c r="M10" s="54"/>
      <c r="N10" s="54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143"/>
    </row>
    <row r="11" spans="1:43" x14ac:dyDescent="0.3">
      <c r="A11" s="24"/>
      <c r="B11" s="23"/>
      <c r="C11" s="65"/>
      <c r="D11" s="65"/>
      <c r="E11" s="65"/>
      <c r="F11" s="65"/>
      <c r="G11" s="65"/>
      <c r="H11" s="65"/>
      <c r="I11" s="65"/>
      <c r="J11" s="65"/>
      <c r="K11" s="68"/>
      <c r="L11" s="67"/>
      <c r="M11" s="66"/>
      <c r="N11" s="66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4"/>
    </row>
    <row r="12" spans="1:43" s="182" customFormat="1" x14ac:dyDescent="0.3">
      <c r="A12" s="179" t="s">
        <v>76</v>
      </c>
      <c r="B12" s="178" t="s">
        <v>16</v>
      </c>
      <c r="C12" s="175">
        <v>3055.3610296205165</v>
      </c>
      <c r="D12" s="175">
        <v>6102.1684313384721</v>
      </c>
      <c r="E12" s="175">
        <v>6778.685109531315</v>
      </c>
      <c r="F12" s="175">
        <v>7455.9693847665785</v>
      </c>
      <c r="G12" s="175">
        <v>7509.2737144666353</v>
      </c>
      <c r="H12" s="175">
        <v>6845.2786040171941</v>
      </c>
      <c r="I12" s="175">
        <v>7215.1220239255199</v>
      </c>
      <c r="J12" s="175">
        <v>8438.0660941727037</v>
      </c>
      <c r="K12" s="177">
        <v>10741.009230502443</v>
      </c>
      <c r="L12" s="176">
        <v>11360.611237808098</v>
      </c>
      <c r="M12" s="86">
        <f>SUM(AJ12:AM12)</f>
        <v>11356.616357649167</v>
      </c>
      <c r="N12" s="86">
        <f>SUM(AN12:AQ12)</f>
        <v>11272.592808622381</v>
      </c>
      <c r="O12" s="175">
        <v>1861.8586377773379</v>
      </c>
      <c r="P12" s="175">
        <v>1899.6937990004214</v>
      </c>
      <c r="Q12" s="175">
        <v>1877.2696341834057</v>
      </c>
      <c r="R12" s="175">
        <v>1817.1473138054134</v>
      </c>
      <c r="S12" s="175">
        <v>1887.1482057008513</v>
      </c>
      <c r="T12" s="175">
        <v>1972.3551611329997</v>
      </c>
      <c r="U12" s="175">
        <v>1981.4910508493485</v>
      </c>
      <c r="V12" s="175">
        <v>1668.2792967834357</v>
      </c>
      <c r="W12" s="175">
        <v>1643.6953741709021</v>
      </c>
      <c r="X12" s="175">
        <v>1842.3452437457681</v>
      </c>
      <c r="Y12" s="175">
        <v>1763.9337278786243</v>
      </c>
      <c r="Z12" s="175">
        <v>1595.3065729086529</v>
      </c>
      <c r="AA12" s="175">
        <v>1603.6197107913426</v>
      </c>
      <c r="AB12" s="175">
        <v>1888.740212692057</v>
      </c>
      <c r="AC12" s="175">
        <v>1877.8535087463338</v>
      </c>
      <c r="AD12" s="175">
        <v>1844.9085259280391</v>
      </c>
      <c r="AE12" s="175">
        <v>2040.9668870113308</v>
      </c>
      <c r="AF12" s="175">
        <v>2088.690547958081</v>
      </c>
      <c r="AG12" s="175">
        <v>2173.5285232848573</v>
      </c>
      <c r="AH12" s="175">
        <f>J12-AE12-AF12-AG12</f>
        <v>2134.8801359184345</v>
      </c>
      <c r="AI12" s="175">
        <v>2414.0152557526108</v>
      </c>
      <c r="AJ12" s="175">
        <v>2618.3808414333807</v>
      </c>
      <c r="AK12" s="175">
        <v>2920.3300635757732</v>
      </c>
      <c r="AL12" s="175">
        <v>2788.283069740678</v>
      </c>
      <c r="AM12" s="175">
        <v>3029.6223828993343</v>
      </c>
      <c r="AN12" s="175">
        <v>2929.6640477384663</v>
      </c>
      <c r="AO12" s="175">
        <v>2832.4463962041145</v>
      </c>
      <c r="AP12" s="175">
        <f>L12-(AM12+AN12+AO12)</f>
        <v>2568.8784109661829</v>
      </c>
      <c r="AQ12" s="84">
        <v>2941.6039537136189</v>
      </c>
    </row>
    <row r="13" spans="1:43" hidden="1" outlineLevel="1" x14ac:dyDescent="0.3">
      <c r="A13" s="24"/>
      <c r="B13" s="23"/>
      <c r="C13" s="60"/>
      <c r="D13" s="60"/>
      <c r="E13" s="60"/>
      <c r="F13" s="60"/>
      <c r="G13" s="60"/>
      <c r="H13" s="60"/>
      <c r="I13" s="60"/>
      <c r="J13" s="60"/>
      <c r="K13" s="63"/>
      <c r="L13" s="62">
        <f>SUM(AK13:AN13)</f>
        <v>0</v>
      </c>
      <c r="M13" s="61"/>
      <c r="N13" s="61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89"/>
      <c r="AK13" s="89"/>
      <c r="AL13" s="89"/>
      <c r="AM13" s="89"/>
      <c r="AN13" s="89"/>
      <c r="AO13" s="89"/>
      <c r="AP13" s="89"/>
      <c r="AQ13" s="91"/>
    </row>
    <row r="14" spans="1:43" hidden="1" outlineLevel="1" x14ac:dyDescent="0.3">
      <c r="A14" s="24"/>
      <c r="B14" s="23"/>
      <c r="C14" s="60"/>
      <c r="D14" s="60"/>
      <c r="E14" s="60"/>
      <c r="F14" s="60"/>
      <c r="G14" s="60"/>
      <c r="H14" s="60"/>
      <c r="I14" s="60"/>
      <c r="J14" s="60"/>
      <c r="K14" s="63"/>
      <c r="L14" s="62">
        <f>SUM(AK14:AN14)</f>
        <v>0</v>
      </c>
      <c r="M14" s="61"/>
      <c r="N14" s="61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89"/>
      <c r="AK14" s="89"/>
      <c r="AL14" s="89"/>
      <c r="AM14" s="89"/>
      <c r="AN14" s="89"/>
      <c r="AO14" s="89"/>
      <c r="AP14" s="89"/>
      <c r="AQ14" s="91"/>
    </row>
    <row r="15" spans="1:43" s="174" customFormat="1" collapsed="1" x14ac:dyDescent="0.3">
      <c r="A15" s="179" t="s">
        <v>75</v>
      </c>
      <c r="B15" s="178" t="s">
        <v>16</v>
      </c>
      <c r="C15" s="175">
        <v>397.42885199797178</v>
      </c>
      <c r="D15" s="175">
        <v>553.95371852544827</v>
      </c>
      <c r="E15" s="175">
        <v>461.31942145290526</v>
      </c>
      <c r="F15" s="175">
        <v>477.81732825296655</v>
      </c>
      <c r="G15" s="175">
        <v>568.2826667683745</v>
      </c>
      <c r="H15" s="175">
        <v>640.42140834613429</v>
      </c>
      <c r="I15" s="175">
        <v>775.45759419058766</v>
      </c>
      <c r="J15" s="175">
        <v>1004.2450850368494</v>
      </c>
      <c r="K15" s="177">
        <v>1441.4048154345535</v>
      </c>
      <c r="L15" s="176">
        <v>1146.8000054353004</v>
      </c>
      <c r="M15" s="86">
        <f>SUM(AJ15:AM15)</f>
        <v>1418.8794256391575</v>
      </c>
      <c r="N15" s="86">
        <f>SUM(AN15:AQ15)</f>
        <v>1146.8540909095673</v>
      </c>
      <c r="O15" s="175">
        <v>91.557287036988996</v>
      </c>
      <c r="P15" s="175">
        <v>132.95544735590909</v>
      </c>
      <c r="Q15" s="175">
        <v>127.30929224791949</v>
      </c>
      <c r="R15" s="175">
        <v>125.99530161214834</v>
      </c>
      <c r="S15" s="175">
        <v>139.73673381266647</v>
      </c>
      <c r="T15" s="175">
        <v>153.00190201054238</v>
      </c>
      <c r="U15" s="175">
        <v>135.71271579048877</v>
      </c>
      <c r="V15" s="175">
        <v>139.8313151546765</v>
      </c>
      <c r="W15" s="175">
        <v>145.83525829447248</v>
      </c>
      <c r="X15" s="175">
        <v>187.12774380063289</v>
      </c>
      <c r="Y15" s="175">
        <v>167.22499514455529</v>
      </c>
      <c r="Z15" s="175">
        <v>140.23341110647354</v>
      </c>
      <c r="AA15" s="175">
        <v>134.76860136557323</v>
      </c>
      <c r="AB15" s="175">
        <v>219.09517624800907</v>
      </c>
      <c r="AC15" s="175">
        <v>216.67175167448752</v>
      </c>
      <c r="AD15" s="175">
        <v>204.92206490251792</v>
      </c>
      <c r="AE15" s="175">
        <v>218.80670292258026</v>
      </c>
      <c r="AF15" s="175">
        <v>238.50753171692691</v>
      </c>
      <c r="AG15" s="175">
        <v>291.24958753349239</v>
      </c>
      <c r="AH15" s="175">
        <f>J15-AE15-AF15-AG15</f>
        <v>255.68126286384989</v>
      </c>
      <c r="AI15" s="175">
        <v>326.22326700803973</v>
      </c>
      <c r="AJ15" s="175">
        <v>388.43675287149466</v>
      </c>
      <c r="AK15" s="175">
        <v>408.94250676954834</v>
      </c>
      <c r="AL15" s="175">
        <v>317.80228878547109</v>
      </c>
      <c r="AM15" s="175">
        <v>303.69787721264333</v>
      </c>
      <c r="AN15" s="175">
        <v>361.40675987990335</v>
      </c>
      <c r="AO15" s="175">
        <v>281.09380402098111</v>
      </c>
      <c r="AP15" s="175">
        <f>L15-(AM15+AN15+AO15)</f>
        <v>200.60156432177257</v>
      </c>
      <c r="AQ15" s="84">
        <v>303.7519626869103</v>
      </c>
    </row>
    <row r="16" spans="1:43" s="3" customFormat="1" x14ac:dyDescent="0.3">
      <c r="A16" s="22" t="s">
        <v>74</v>
      </c>
      <c r="B16" s="165" t="s">
        <v>16</v>
      </c>
      <c r="C16" s="132">
        <v>-109.492</v>
      </c>
      <c r="D16" s="132">
        <v>-156.60710831007944</v>
      </c>
      <c r="E16" s="132">
        <v>-216.13967253192652</v>
      </c>
      <c r="F16" s="132">
        <v>-222.62280243303508</v>
      </c>
      <c r="G16" s="132">
        <v>-243.1618338366907</v>
      </c>
      <c r="H16" s="132">
        <v>-271.97623296713152</v>
      </c>
      <c r="I16" s="132">
        <v>-313.44649981759875</v>
      </c>
      <c r="J16" s="132">
        <v>-356.83712802135949</v>
      </c>
      <c r="K16" s="136">
        <v>-441.45193214866651</v>
      </c>
      <c r="L16" s="135">
        <v>-548.68861530929087</v>
      </c>
      <c r="M16" s="86">
        <f>SUM(AJ16:AM16)</f>
        <v>-470.77835551555506</v>
      </c>
      <c r="N16" s="86">
        <f>SUM(AN16:AQ16)</f>
        <v>-578.64631612861081</v>
      </c>
      <c r="O16" s="132">
        <v>-57.807734762142807</v>
      </c>
      <c r="P16" s="132">
        <v>-55.188379791533301</v>
      </c>
      <c r="Q16" s="132">
        <v>-56.99217915583688</v>
      </c>
      <c r="R16" s="132">
        <v>-59.469756782192121</v>
      </c>
      <c r="S16" s="132">
        <v>-57.204571041109979</v>
      </c>
      <c r="T16" s="132">
        <v>-61.453179205733768</v>
      </c>
      <c r="U16" s="132">
        <v>-63.37831122609618</v>
      </c>
      <c r="V16" s="132">
        <v>-61.125772363750791</v>
      </c>
      <c r="W16" s="132">
        <v>-63.065814797640975</v>
      </c>
      <c r="X16" s="132">
        <v>-71.046134807740799</v>
      </c>
      <c r="Y16" s="181">
        <v>-67.862930583985303</v>
      </c>
      <c r="Z16" s="181">
        <f>H16-W16-X16-Y16</f>
        <v>-70.001352777764453</v>
      </c>
      <c r="AA16" s="181">
        <v>-65.700283333800883</v>
      </c>
      <c r="AB16" s="181">
        <v>-83.349040430568067</v>
      </c>
      <c r="AC16" s="181">
        <v>-81.402229095318575</v>
      </c>
      <c r="AD16" s="132">
        <f>I16-AA16-AB16-AC16</f>
        <v>-82.994946957911225</v>
      </c>
      <c r="AE16" s="132">
        <v>-80.014933554549373</v>
      </c>
      <c r="AF16" s="132">
        <v>-83.761344134058788</v>
      </c>
      <c r="AG16" s="132">
        <v>-93.579845505086155</v>
      </c>
      <c r="AH16" s="132">
        <f>J16-AE16-AF16-AG16</f>
        <v>-99.481004827665174</v>
      </c>
      <c r="AI16" s="132">
        <v>-96.715701504650909</v>
      </c>
      <c r="AJ16" s="132">
        <v>-100.78887371619773</v>
      </c>
      <c r="AK16" s="132">
        <v>-116.57972239490411</v>
      </c>
      <c r="AL16" s="132">
        <v>-127.36763453291377</v>
      </c>
      <c r="AM16" s="132">
        <v>-126.04212487153947</v>
      </c>
      <c r="AN16" s="132">
        <v>-130.13231531469143</v>
      </c>
      <c r="AO16" s="132">
        <v>-145.43721848796713</v>
      </c>
      <c r="AP16" s="132">
        <f>L16-(AM16+AN16+AO16)</f>
        <v>-147.07695663509287</v>
      </c>
      <c r="AQ16" s="133">
        <v>-155.99982569085938</v>
      </c>
    </row>
    <row r="17" spans="1:43" s="174" customFormat="1" x14ac:dyDescent="0.3">
      <c r="A17" s="179" t="s">
        <v>73</v>
      </c>
      <c r="B17" s="178" t="s">
        <v>16</v>
      </c>
      <c r="C17" s="175">
        <f t="shared" ref="C17:AQ17" si="1">C15+C16</f>
        <v>287.93685199797176</v>
      </c>
      <c r="D17" s="175">
        <f t="shared" si="1"/>
        <v>397.34661021536886</v>
      </c>
      <c r="E17" s="175">
        <f t="shared" si="1"/>
        <v>245.17974892097874</v>
      </c>
      <c r="F17" s="175">
        <f t="shared" si="1"/>
        <v>255.19452581993147</v>
      </c>
      <c r="G17" s="175">
        <f t="shared" si="1"/>
        <v>325.12083293168382</v>
      </c>
      <c r="H17" s="175">
        <f t="shared" si="1"/>
        <v>368.44517537900276</v>
      </c>
      <c r="I17" s="175">
        <f t="shared" si="1"/>
        <v>462.01109437298891</v>
      </c>
      <c r="J17" s="175">
        <f t="shared" si="1"/>
        <v>647.40795701548996</v>
      </c>
      <c r="K17" s="177">
        <f t="shared" si="1"/>
        <v>999.95288328588697</v>
      </c>
      <c r="L17" s="176">
        <f t="shared" si="1"/>
        <v>598.1113901260095</v>
      </c>
      <c r="M17" s="86">
        <f t="shared" si="1"/>
        <v>948.10107012360243</v>
      </c>
      <c r="N17" s="86">
        <f t="shared" si="1"/>
        <v>568.20777478095647</v>
      </c>
      <c r="O17" s="175">
        <f t="shared" si="1"/>
        <v>33.749552274846188</v>
      </c>
      <c r="P17" s="175">
        <f t="shared" si="1"/>
        <v>77.767067564375793</v>
      </c>
      <c r="Q17" s="175">
        <f t="shared" si="1"/>
        <v>70.317113092082607</v>
      </c>
      <c r="R17" s="175">
        <f t="shared" si="1"/>
        <v>66.525544829956218</v>
      </c>
      <c r="S17" s="175">
        <f t="shared" si="1"/>
        <v>82.5321627715565</v>
      </c>
      <c r="T17" s="175">
        <f t="shared" si="1"/>
        <v>91.548722804808619</v>
      </c>
      <c r="U17" s="175">
        <f t="shared" si="1"/>
        <v>72.334404564392599</v>
      </c>
      <c r="V17" s="175">
        <f t="shared" si="1"/>
        <v>78.705542790925705</v>
      </c>
      <c r="W17" s="175">
        <f t="shared" si="1"/>
        <v>82.769443496831514</v>
      </c>
      <c r="X17" s="175">
        <f t="shared" si="1"/>
        <v>116.08160899289209</v>
      </c>
      <c r="Y17" s="175">
        <f t="shared" si="1"/>
        <v>99.362064560569991</v>
      </c>
      <c r="Z17" s="175">
        <f t="shared" si="1"/>
        <v>70.232058328709087</v>
      </c>
      <c r="AA17" s="175">
        <f t="shared" si="1"/>
        <v>69.06831803177235</v>
      </c>
      <c r="AB17" s="175">
        <f t="shared" si="1"/>
        <v>135.746135817441</v>
      </c>
      <c r="AC17" s="175">
        <f t="shared" si="1"/>
        <v>135.26952257916895</v>
      </c>
      <c r="AD17" s="175">
        <f t="shared" si="1"/>
        <v>121.92711794460669</v>
      </c>
      <c r="AE17" s="175">
        <f t="shared" si="1"/>
        <v>138.79176936803088</v>
      </c>
      <c r="AF17" s="175">
        <f t="shared" si="1"/>
        <v>154.74618758286812</v>
      </c>
      <c r="AG17" s="175">
        <f t="shared" si="1"/>
        <v>197.66974202840623</v>
      </c>
      <c r="AH17" s="175">
        <f t="shared" si="1"/>
        <v>156.20025803618472</v>
      </c>
      <c r="AI17" s="175">
        <f t="shared" si="1"/>
        <v>229.50756550338883</v>
      </c>
      <c r="AJ17" s="175">
        <f t="shared" si="1"/>
        <v>287.64787915529695</v>
      </c>
      <c r="AK17" s="175">
        <f t="shared" si="1"/>
        <v>292.36278437464421</v>
      </c>
      <c r="AL17" s="175">
        <f t="shared" si="1"/>
        <v>190.43465425255732</v>
      </c>
      <c r="AM17" s="175">
        <f t="shared" si="1"/>
        <v>177.65575234110386</v>
      </c>
      <c r="AN17" s="175">
        <f t="shared" si="1"/>
        <v>231.27444456521192</v>
      </c>
      <c r="AO17" s="175">
        <f t="shared" si="1"/>
        <v>135.65658553301398</v>
      </c>
      <c r="AP17" s="175">
        <f t="shared" si="1"/>
        <v>53.524607686679701</v>
      </c>
      <c r="AQ17" s="84">
        <f t="shared" si="1"/>
        <v>147.75213699605092</v>
      </c>
    </row>
    <row r="18" spans="1:43" s="3" customFormat="1" x14ac:dyDescent="0.3">
      <c r="A18" s="22" t="s">
        <v>72</v>
      </c>
      <c r="B18" s="165" t="s">
        <v>16</v>
      </c>
      <c r="C18" s="89">
        <v>-40.872834610895559</v>
      </c>
      <c r="D18" s="89">
        <v>-61.744385458098741</v>
      </c>
      <c r="E18" s="89">
        <v>-102.1172837520507</v>
      </c>
      <c r="F18" s="89">
        <v>-118.0369543570085</v>
      </c>
      <c r="G18" s="89">
        <v>-107.16215626497895</v>
      </c>
      <c r="H18" s="89">
        <v>-104.42501058449841</v>
      </c>
      <c r="I18" s="89">
        <v>-116.12337986821122</v>
      </c>
      <c r="J18" s="89">
        <v>-110.86537158080239</v>
      </c>
      <c r="K18" s="94">
        <v>-123.1428603118619</v>
      </c>
      <c r="L18" s="93">
        <v>-174.96971834615334</v>
      </c>
      <c r="M18" s="86">
        <f>SUM(AJ18:AM18)</f>
        <v>-138.45721453496225</v>
      </c>
      <c r="N18" s="86">
        <f>SUM(AN18:AQ18)</f>
        <v>-200.97686967642835</v>
      </c>
      <c r="O18" s="89">
        <v>-27.10890869867173</v>
      </c>
      <c r="P18" s="89">
        <v>-29.772953635945584</v>
      </c>
      <c r="Q18" s="89">
        <v>-28.370381919106666</v>
      </c>
      <c r="R18" s="89">
        <v>-32.784710103284525</v>
      </c>
      <c r="S18" s="89">
        <v>-26.190283675869203</v>
      </c>
      <c r="T18" s="89">
        <v>-27.923698536792088</v>
      </c>
      <c r="U18" s="89">
        <v>-27.758578030998041</v>
      </c>
      <c r="V18" s="89">
        <v>-25.289596021319614</v>
      </c>
      <c r="W18" s="89">
        <v>-25.002654391853525</v>
      </c>
      <c r="X18" s="89">
        <v>-26.839898838372328</v>
      </c>
      <c r="Y18" s="89">
        <v>-25.575862519421317</v>
      </c>
      <c r="Z18" s="89">
        <v>-27.006594834851242</v>
      </c>
      <c r="AA18" s="89">
        <v>-26.562599938283725</v>
      </c>
      <c r="AB18" s="89">
        <v>-30.4796213144222</v>
      </c>
      <c r="AC18" s="89">
        <v>-30.494850872006165</v>
      </c>
      <c r="AD18" s="89">
        <f>I18-AA18-AB18-AC18</f>
        <v>-28.586307743499123</v>
      </c>
      <c r="AE18" s="89">
        <v>-28.070947615907901</v>
      </c>
      <c r="AF18" s="89">
        <v>-28.600697104690067</v>
      </c>
      <c r="AG18" s="89">
        <v>-28.574509125555874</v>
      </c>
      <c r="AH18" s="89">
        <f>J18-AE18-AF18-AG18</f>
        <v>-25.619217734648547</v>
      </c>
      <c r="AI18" s="89">
        <v>-27.078929180589814</v>
      </c>
      <c r="AJ18" s="89">
        <v>-24.918978901020214</v>
      </c>
      <c r="AK18" s="89">
        <v>-31.556196947170726</v>
      </c>
      <c r="AL18" s="89">
        <v>-39.588755283081142</v>
      </c>
      <c r="AM18" s="89">
        <v>-42.393283403690177</v>
      </c>
      <c r="AN18" s="89">
        <v>-43.681429902714996</v>
      </c>
      <c r="AO18" s="89">
        <v>-46.22593556916469</v>
      </c>
      <c r="AP18" s="89">
        <f>L18-(AM18+AN18+AO18)</f>
        <v>-42.66906947058348</v>
      </c>
      <c r="AQ18" s="91">
        <v>-68.400434733965184</v>
      </c>
    </row>
    <row r="19" spans="1:43" s="3" customFormat="1" x14ac:dyDescent="0.3">
      <c r="A19" s="22" t="s">
        <v>71</v>
      </c>
      <c r="B19" s="165" t="s">
        <v>16</v>
      </c>
      <c r="C19" s="132"/>
      <c r="D19" s="132">
        <v>-9.935501218164589</v>
      </c>
      <c r="E19" s="132">
        <v>-28.60070125776048</v>
      </c>
      <c r="F19" s="132">
        <f>SUM(O19:R19)</f>
        <v>-24.100970393559344</v>
      </c>
      <c r="G19" s="132">
        <f>SUM(S19:V19)</f>
        <v>-28.835120027997885</v>
      </c>
      <c r="H19" s="132">
        <v>-11.559726205187104</v>
      </c>
      <c r="I19" s="132">
        <v>-4.9044329603194088</v>
      </c>
      <c r="J19" s="132">
        <v>0.83708087017510779</v>
      </c>
      <c r="K19" s="136">
        <v>18.126251345832561</v>
      </c>
      <c r="L19" s="135">
        <v>0.17136262610645123</v>
      </c>
      <c r="M19" s="86">
        <f>SUM(AJ19:AM19)</f>
        <v>19.454928951042227</v>
      </c>
      <c r="N19" s="86">
        <f>SUM(AN19:AQ19)</f>
        <v>0.65808037673254771</v>
      </c>
      <c r="O19" s="132">
        <v>-5.9384614352288319</v>
      </c>
      <c r="P19" s="132">
        <v>-2.645125903575388</v>
      </c>
      <c r="Q19" s="132">
        <v>-6.6140714030983805</v>
      </c>
      <c r="R19" s="132">
        <v>-8.9033116516567432</v>
      </c>
      <c r="S19" s="132">
        <v>-7.2149876842589835</v>
      </c>
      <c r="T19" s="132">
        <v>-6.2892453061506668</v>
      </c>
      <c r="U19" s="132">
        <v>-4.1235118177878514</v>
      </c>
      <c r="V19" s="132">
        <v>-11.207375219800383</v>
      </c>
      <c r="W19" s="132">
        <v>-2.8112942314531284</v>
      </c>
      <c r="X19" s="132">
        <v>-0.94105360307725938</v>
      </c>
      <c r="Y19" s="132">
        <v>-3.5928525362335857</v>
      </c>
      <c r="Z19" s="132">
        <v>-4.2145258344231307</v>
      </c>
      <c r="AA19" s="132">
        <v>-0.72626027435688834</v>
      </c>
      <c r="AB19" s="132">
        <v>-1.2551035453475561</v>
      </c>
      <c r="AC19" s="132">
        <v>-1.5493376858719747</v>
      </c>
      <c r="AD19" s="132">
        <f>I19-AA19-AB19-AC19</f>
        <v>-1.3737314547429897</v>
      </c>
      <c r="AE19" s="132">
        <v>4.1725575352357493</v>
      </c>
      <c r="AF19" s="132">
        <v>-3.4120230652546528</v>
      </c>
      <c r="AG19" s="132">
        <v>1.3724680114084817</v>
      </c>
      <c r="AH19" s="132">
        <f>J19-AE19-AF19-AG19</f>
        <v>-1.2959216112144705</v>
      </c>
      <c r="AI19" s="132">
        <v>-1.3377633773167374</v>
      </c>
      <c r="AJ19" s="132">
        <v>6.5097327735588459</v>
      </c>
      <c r="AK19" s="132">
        <v>14.833321163482243</v>
      </c>
      <c r="AL19" s="132">
        <v>-1.8790392138917902</v>
      </c>
      <c r="AM19" s="132">
        <v>-9.0857721070688856E-3</v>
      </c>
      <c r="AN19" s="132">
        <v>-0.16798404977910278</v>
      </c>
      <c r="AO19" s="132">
        <v>-0.15634551279113174</v>
      </c>
      <c r="AP19" s="132">
        <f>L19-(AM19+AN19+AO19)</f>
        <v>0.50477796078375459</v>
      </c>
      <c r="AQ19" s="133">
        <v>0.47763197851902761</v>
      </c>
    </row>
    <row r="20" spans="1:43" s="174" customFormat="1" x14ac:dyDescent="0.3">
      <c r="A20" s="179" t="s">
        <v>70</v>
      </c>
      <c r="B20" s="178" t="s">
        <v>16</v>
      </c>
      <c r="C20" s="175">
        <f t="shared" ref="C20:AQ20" si="2">C17+C18+C19</f>
        <v>247.06401738707621</v>
      </c>
      <c r="D20" s="175">
        <f t="shared" si="2"/>
        <v>325.66672353910553</v>
      </c>
      <c r="E20" s="175">
        <f t="shared" si="2"/>
        <v>114.46176391116757</v>
      </c>
      <c r="F20" s="175">
        <f t="shared" si="2"/>
        <v>113.05660106936364</v>
      </c>
      <c r="G20" s="175">
        <f t="shared" si="2"/>
        <v>189.12355663870702</v>
      </c>
      <c r="H20" s="175">
        <f t="shared" si="2"/>
        <v>252.46043858931725</v>
      </c>
      <c r="I20" s="175">
        <f t="shared" si="2"/>
        <v>340.98328154445829</v>
      </c>
      <c r="J20" s="175">
        <f t="shared" si="2"/>
        <v>537.37966630486267</v>
      </c>
      <c r="K20" s="177">
        <f t="shared" si="2"/>
        <v>894.9362743198576</v>
      </c>
      <c r="L20" s="176">
        <f t="shared" si="2"/>
        <v>423.31303440596258</v>
      </c>
      <c r="M20" s="86">
        <f t="shared" si="2"/>
        <v>829.09878453968247</v>
      </c>
      <c r="N20" s="86">
        <f t="shared" si="2"/>
        <v>367.88898548126065</v>
      </c>
      <c r="O20" s="175">
        <f t="shared" si="2"/>
        <v>0.70218214094562637</v>
      </c>
      <c r="P20" s="175">
        <f t="shared" si="2"/>
        <v>45.348988024854819</v>
      </c>
      <c r="Q20" s="175">
        <f t="shared" si="2"/>
        <v>35.332659769877566</v>
      </c>
      <c r="R20" s="175">
        <f t="shared" si="2"/>
        <v>24.83752307501495</v>
      </c>
      <c r="S20" s="175">
        <f t="shared" si="2"/>
        <v>49.126891411428311</v>
      </c>
      <c r="T20" s="175">
        <f t="shared" si="2"/>
        <v>57.335778961865863</v>
      </c>
      <c r="U20" s="175">
        <f t="shared" si="2"/>
        <v>40.452314715606711</v>
      </c>
      <c r="V20" s="175">
        <f t="shared" si="2"/>
        <v>42.208571549805711</v>
      </c>
      <c r="W20" s="175">
        <f t="shared" si="2"/>
        <v>54.955494873524863</v>
      </c>
      <c r="X20" s="175">
        <f t="shared" si="2"/>
        <v>88.300656551442486</v>
      </c>
      <c r="Y20" s="175">
        <f t="shared" si="2"/>
        <v>70.193349504915091</v>
      </c>
      <c r="Z20" s="175">
        <f t="shared" si="2"/>
        <v>39.010937659434717</v>
      </c>
      <c r="AA20" s="175">
        <f t="shared" si="2"/>
        <v>41.779457819131736</v>
      </c>
      <c r="AB20" s="175">
        <f t="shared" si="2"/>
        <v>104.01141095767125</v>
      </c>
      <c r="AC20" s="175">
        <f t="shared" si="2"/>
        <v>103.22533402129081</v>
      </c>
      <c r="AD20" s="175">
        <f t="shared" si="2"/>
        <v>91.967078746364578</v>
      </c>
      <c r="AE20" s="175">
        <f t="shared" si="2"/>
        <v>114.89337928735874</v>
      </c>
      <c r="AF20" s="175">
        <f t="shared" si="2"/>
        <v>122.73346741292339</v>
      </c>
      <c r="AG20" s="175">
        <f t="shared" si="2"/>
        <v>170.46770091425884</v>
      </c>
      <c r="AH20" s="175">
        <f t="shared" si="2"/>
        <v>129.2851186903217</v>
      </c>
      <c r="AI20" s="175">
        <f t="shared" si="2"/>
        <v>201.09087294548226</v>
      </c>
      <c r="AJ20" s="175">
        <f t="shared" si="2"/>
        <v>269.23863302783553</v>
      </c>
      <c r="AK20" s="175">
        <f t="shared" si="2"/>
        <v>275.63990859095571</v>
      </c>
      <c r="AL20" s="175">
        <f t="shared" si="2"/>
        <v>148.96685975558441</v>
      </c>
      <c r="AM20" s="175">
        <f t="shared" si="2"/>
        <v>135.25338316530664</v>
      </c>
      <c r="AN20" s="175">
        <f t="shared" si="2"/>
        <v>187.42503061271782</v>
      </c>
      <c r="AO20" s="175">
        <f t="shared" si="2"/>
        <v>89.274304451058157</v>
      </c>
      <c r="AP20" s="175">
        <f t="shared" si="2"/>
        <v>11.360316176879977</v>
      </c>
      <c r="AQ20" s="84">
        <f t="shared" si="2"/>
        <v>79.829334240604766</v>
      </c>
    </row>
    <row r="21" spans="1:43" s="3" customFormat="1" x14ac:dyDescent="0.3">
      <c r="A21" s="22" t="s">
        <v>69</v>
      </c>
      <c r="B21" s="165" t="s">
        <v>16</v>
      </c>
      <c r="C21" s="89">
        <v>-15.39</v>
      </c>
      <c r="D21" s="89">
        <v>-24.330501332931103</v>
      </c>
      <c r="E21" s="89">
        <v>-18.649499790909381</v>
      </c>
      <c r="F21" s="89">
        <v>-9.8434744124595692</v>
      </c>
      <c r="G21" s="89">
        <v>-13.891773133748337</v>
      </c>
      <c r="H21" s="89">
        <v>-24.111457741864765</v>
      </c>
      <c r="I21" s="89">
        <v>-37.220230150239786</v>
      </c>
      <c r="J21" s="89">
        <v>-84.000571266068249</v>
      </c>
      <c r="K21" s="94">
        <v>-129.64960014850564</v>
      </c>
      <c r="L21" s="93">
        <v>-39.74059033280507</v>
      </c>
      <c r="M21" s="92">
        <f>SUM(AJ21:AM21)</f>
        <v>-108.87864356362876</v>
      </c>
      <c r="N21" s="92">
        <f>SUM(AN21:AQ21)</f>
        <v>-52.014658649092311</v>
      </c>
      <c r="O21" s="89">
        <v>-2.5833984774724295</v>
      </c>
      <c r="P21" s="89">
        <v>-3.4258462051602958</v>
      </c>
      <c r="Q21" s="89">
        <v>-4.7581092353574759</v>
      </c>
      <c r="R21" s="89">
        <v>0.92387950553063369</v>
      </c>
      <c r="S21" s="89">
        <v>-3.2781251597274039</v>
      </c>
      <c r="T21" s="89">
        <v>-6.2843028561686154</v>
      </c>
      <c r="U21" s="89">
        <v>-5.55595194090197</v>
      </c>
      <c r="V21" s="89">
        <v>1.2266068230496519</v>
      </c>
      <c r="W21" s="89">
        <v>-5.2014537011450503</v>
      </c>
      <c r="X21" s="89">
        <v>-8.5420302880647725</v>
      </c>
      <c r="Y21" s="89">
        <v>-7.682938822636677</v>
      </c>
      <c r="Z21" s="89">
        <v>-2.685034930018265</v>
      </c>
      <c r="AA21" s="89">
        <v>-5.9255987881168117</v>
      </c>
      <c r="AB21" s="89">
        <v>-19.184032481650185</v>
      </c>
      <c r="AC21" s="89">
        <v>-9.3415618456529579</v>
      </c>
      <c r="AD21" s="89">
        <f>I21-AA21-AB21-AC21</f>
        <v>-2.7690370348198314</v>
      </c>
      <c r="AE21" s="89">
        <v>-14.637250480100635</v>
      </c>
      <c r="AF21" s="89">
        <v>-17.255772581372611</v>
      </c>
      <c r="AG21" s="89">
        <v>-19.159551540774597</v>
      </c>
      <c r="AH21" s="89">
        <f>J21-AE21-AF21-AG21</f>
        <v>-32.947996663820405</v>
      </c>
      <c r="AI21" s="89">
        <v>-26.441804598284204</v>
      </c>
      <c r="AJ21" s="89">
        <v>-42.454655648965428</v>
      </c>
      <c r="AK21" s="89">
        <v>-45.494022790605371</v>
      </c>
      <c r="AL21" s="89">
        <v>-15.259117110650635</v>
      </c>
      <c r="AM21" s="89">
        <v>-5.6708480134073262</v>
      </c>
      <c r="AN21" s="89">
        <v>-9.8588201827393398</v>
      </c>
      <c r="AO21" s="89">
        <v>-9.8671440034169144</v>
      </c>
      <c r="AP21" s="89">
        <f>L21-(AM21+AN21+AO21)</f>
        <v>-14.343778133241489</v>
      </c>
      <c r="AQ21" s="91">
        <v>-17.944916329694568</v>
      </c>
    </row>
    <row r="22" spans="1:43" s="3" customFormat="1" x14ac:dyDescent="0.3">
      <c r="A22" s="22" t="s">
        <v>68</v>
      </c>
      <c r="B22" s="165" t="s">
        <v>16</v>
      </c>
      <c r="C22" s="89"/>
      <c r="D22" s="89"/>
      <c r="E22" s="89">
        <v>-47.99581818766687</v>
      </c>
      <c r="F22" s="89">
        <v>-32.664290567974376</v>
      </c>
      <c r="G22" s="89">
        <v>-36.14936341777296</v>
      </c>
      <c r="H22" s="89">
        <v>-23.358072733209852</v>
      </c>
      <c r="I22" s="89">
        <v>-27.220855419643332</v>
      </c>
      <c r="J22" s="89">
        <v>6.4149415620008483</v>
      </c>
      <c r="K22" s="94">
        <v>11.699505507084956</v>
      </c>
      <c r="L22" s="93">
        <v>5.0856884156004822</v>
      </c>
      <c r="M22" s="92">
        <f>SUM(AJ22:AM22)</f>
        <v>15.618760344338117</v>
      </c>
      <c r="N22" s="92">
        <f>SUM(AN22:AQ22)</f>
        <v>15.98330246875658</v>
      </c>
      <c r="O22" s="89">
        <v>-3.7241198831096063</v>
      </c>
      <c r="P22" s="89">
        <v>-9.6835170286304706</v>
      </c>
      <c r="Q22" s="89">
        <v>-7.2135527893549209</v>
      </c>
      <c r="R22" s="89">
        <v>-11.640784018226313</v>
      </c>
      <c r="S22" s="89">
        <v>-11.336142515852083</v>
      </c>
      <c r="T22" s="89">
        <v>-9.4103976844943436</v>
      </c>
      <c r="U22" s="89">
        <v>-4.4728501267305756</v>
      </c>
      <c r="V22" s="89">
        <v>-10.92971212966741</v>
      </c>
      <c r="W22" s="89">
        <v>-5.9263661053673831</v>
      </c>
      <c r="X22" s="89">
        <f>H22-(W22+Y22+Z22)</f>
        <v>-23.573515695419406</v>
      </c>
      <c r="Y22" s="89">
        <v>-7.3912297721552198</v>
      </c>
      <c r="Z22" s="89">
        <v>13.533038839732157</v>
      </c>
      <c r="AA22" s="89">
        <v>1.7918861895811709</v>
      </c>
      <c r="AB22" s="89">
        <v>-3.4149128161829672</v>
      </c>
      <c r="AC22" s="89">
        <v>-9.1193335374572477</v>
      </c>
      <c r="AD22" s="89">
        <f>I22-AA22-AB22-AC22</f>
        <v>-16.478495255584289</v>
      </c>
      <c r="AE22" s="89">
        <v>-9.5824802537234053</v>
      </c>
      <c r="AF22" s="89">
        <v>7.4821317814055295</v>
      </c>
      <c r="AG22" s="89">
        <v>-12.417888602561703</v>
      </c>
      <c r="AH22" s="89">
        <f>J22-AE22-AF22-AG22</f>
        <v>20.933178636880427</v>
      </c>
      <c r="AI22" s="89">
        <v>-1.494174978283062</v>
      </c>
      <c r="AJ22" s="89">
        <v>6.5673624444154068</v>
      </c>
      <c r="AK22" s="89">
        <v>14.649139188489212</v>
      </c>
      <c r="AL22" s="89">
        <v>-8.022821147536602</v>
      </c>
      <c r="AM22" s="89">
        <v>2.4250798589701019</v>
      </c>
      <c r="AN22" s="89">
        <v>-6.3517584301808663</v>
      </c>
      <c r="AO22" s="89">
        <v>11.15882698512373</v>
      </c>
      <c r="AP22" s="89">
        <f>L22-(AM22+AN22+AO22)</f>
        <v>-2.1464599983124826</v>
      </c>
      <c r="AQ22" s="91">
        <v>13.3226939121262</v>
      </c>
    </row>
    <row r="23" spans="1:43" s="3" customFormat="1" x14ac:dyDescent="0.3">
      <c r="A23" s="22" t="s">
        <v>51</v>
      </c>
      <c r="B23" s="165" t="s">
        <v>16</v>
      </c>
      <c r="C23" s="132"/>
      <c r="D23" s="132"/>
      <c r="E23" s="132">
        <v>3.7295829708445778</v>
      </c>
      <c r="F23" s="132">
        <v>-8.7296155807936557</v>
      </c>
      <c r="G23" s="132">
        <v>-12.034538503636391</v>
      </c>
      <c r="H23" s="132">
        <v>-17.299107518763456</v>
      </c>
      <c r="I23" s="132">
        <v>1.5967122915987675</v>
      </c>
      <c r="J23" s="132">
        <v>4.9849309398531103</v>
      </c>
      <c r="K23" s="136">
        <v>7.6401945852252018</v>
      </c>
      <c r="L23" s="135">
        <v>-20.733242958124798</v>
      </c>
      <c r="M23" s="134">
        <f>SUM(AJ23:AM23)</f>
        <v>2.9241869920070145</v>
      </c>
      <c r="N23" s="134">
        <f>SUM(AN23:AQ23)</f>
        <v>-43.423159760903218</v>
      </c>
      <c r="O23" s="132">
        <v>1.8364617307786564</v>
      </c>
      <c r="P23" s="132">
        <v>-6.7444439905258236</v>
      </c>
      <c r="Q23" s="132">
        <v>-3.1167205658001045</v>
      </c>
      <c r="R23" s="132">
        <v>-0.7049127552463843</v>
      </c>
      <c r="S23" s="132">
        <v>-3.5832150526483324</v>
      </c>
      <c r="T23" s="132">
        <v>0.60095429474264883</v>
      </c>
      <c r="U23" s="132">
        <v>0.89991241094340169</v>
      </c>
      <c r="V23" s="132">
        <v>-9.95219015667411</v>
      </c>
      <c r="W23" s="132">
        <v>-11.509849142170365</v>
      </c>
      <c r="X23" s="132">
        <v>7.9505491046887373</v>
      </c>
      <c r="Y23" s="132">
        <v>-7.3402305073042502</v>
      </c>
      <c r="Z23" s="132">
        <v>-6.3995769739775783</v>
      </c>
      <c r="AA23" s="132">
        <v>-1.6575761239823301</v>
      </c>
      <c r="AB23" s="132">
        <v>3.7938415595506001</v>
      </c>
      <c r="AC23" s="132">
        <v>-1.7116384669547318</v>
      </c>
      <c r="AD23" s="132">
        <v>1.1720853229852288</v>
      </c>
      <c r="AE23" s="132">
        <v>5.9635845080908005</v>
      </c>
      <c r="AF23" s="132">
        <v>-1.2513801611229693</v>
      </c>
      <c r="AG23" s="132">
        <v>-0.47103525838693439</v>
      </c>
      <c r="AH23" s="132">
        <f>J23-AE23-AF23-AG23</f>
        <v>0.7437618512722135</v>
      </c>
      <c r="AI23" s="132">
        <v>2.9669376662067153</v>
      </c>
      <c r="AJ23" s="132">
        <v>1.4830710528711462</v>
      </c>
      <c r="AK23" s="132">
        <v>12.956283109051427</v>
      </c>
      <c r="AL23" s="132">
        <v>-8.1383858576320947</v>
      </c>
      <c r="AM23" s="132">
        <v>-3.3767813122834638</v>
      </c>
      <c r="AN23" s="132">
        <v>-10.39590376485258</v>
      </c>
      <c r="AO23" s="132">
        <v>-10.212800740998185</v>
      </c>
      <c r="AP23" s="132">
        <f>L23-(AM23+AN23+AO23)</f>
        <v>3.2522428600094315</v>
      </c>
      <c r="AQ23" s="133">
        <v>-26.066698115061886</v>
      </c>
    </row>
    <row r="24" spans="1:43" s="174" customFormat="1" x14ac:dyDescent="0.3">
      <c r="A24" s="179" t="s">
        <v>67</v>
      </c>
      <c r="B24" s="178" t="s">
        <v>16</v>
      </c>
      <c r="C24" s="175">
        <f t="shared" ref="C24:AQ24" si="3">SUM(C20:C23)</f>
        <v>231.67401738707622</v>
      </c>
      <c r="D24" s="175">
        <f t="shared" si="3"/>
        <v>301.33622220617445</v>
      </c>
      <c r="E24" s="175">
        <f t="shared" si="3"/>
        <v>51.546028903435896</v>
      </c>
      <c r="F24" s="175">
        <f t="shared" si="3"/>
        <v>61.819220508136034</v>
      </c>
      <c r="G24" s="175">
        <f t="shared" si="3"/>
        <v>127.04788158354933</v>
      </c>
      <c r="H24" s="175">
        <f t="shared" si="3"/>
        <v>187.69180059547918</v>
      </c>
      <c r="I24" s="175">
        <f t="shared" si="3"/>
        <v>278.13890826617393</v>
      </c>
      <c r="J24" s="175">
        <f t="shared" si="3"/>
        <v>464.77896754064835</v>
      </c>
      <c r="K24" s="177">
        <f t="shared" si="3"/>
        <v>784.62637426366211</v>
      </c>
      <c r="L24" s="176">
        <f t="shared" si="3"/>
        <v>367.92488953063321</v>
      </c>
      <c r="M24" s="86">
        <f t="shared" si="3"/>
        <v>738.76308831239885</v>
      </c>
      <c r="N24" s="86">
        <f t="shared" si="3"/>
        <v>288.43446954002167</v>
      </c>
      <c r="O24" s="175">
        <f t="shared" si="3"/>
        <v>-3.7688744888577537</v>
      </c>
      <c r="P24" s="175">
        <f t="shared" si="3"/>
        <v>25.495180800538229</v>
      </c>
      <c r="Q24" s="175">
        <f t="shared" si="3"/>
        <v>20.244277179365064</v>
      </c>
      <c r="R24" s="175">
        <f t="shared" si="3"/>
        <v>13.415705807072888</v>
      </c>
      <c r="S24" s="175">
        <f t="shared" si="3"/>
        <v>30.929408683200496</v>
      </c>
      <c r="T24" s="175">
        <f t="shared" si="3"/>
        <v>42.242032715945555</v>
      </c>
      <c r="U24" s="175">
        <f t="shared" si="3"/>
        <v>31.323425058917564</v>
      </c>
      <c r="V24" s="175">
        <f t="shared" si="3"/>
        <v>22.553276086513844</v>
      </c>
      <c r="W24" s="175">
        <f t="shared" si="3"/>
        <v>32.317825924842062</v>
      </c>
      <c r="X24" s="175">
        <f t="shared" si="3"/>
        <v>64.135659672647051</v>
      </c>
      <c r="Y24" s="175">
        <f t="shared" si="3"/>
        <v>47.778950402818943</v>
      </c>
      <c r="Z24" s="175">
        <f t="shared" si="3"/>
        <v>43.459364595171031</v>
      </c>
      <c r="AA24" s="175">
        <f t="shared" si="3"/>
        <v>35.98816909661376</v>
      </c>
      <c r="AB24" s="175">
        <f t="shared" si="3"/>
        <v>85.206307219388705</v>
      </c>
      <c r="AC24" s="175">
        <f t="shared" si="3"/>
        <v>83.052800171225854</v>
      </c>
      <c r="AD24" s="175">
        <f t="shared" si="3"/>
        <v>73.89163177894568</v>
      </c>
      <c r="AE24" s="175">
        <f t="shared" si="3"/>
        <v>96.637233061625508</v>
      </c>
      <c r="AF24" s="175">
        <f t="shared" si="3"/>
        <v>111.70844645183334</v>
      </c>
      <c r="AG24" s="175">
        <f t="shared" si="3"/>
        <v>138.4192255125356</v>
      </c>
      <c r="AH24" s="175">
        <f t="shared" si="3"/>
        <v>118.01406251465393</v>
      </c>
      <c r="AI24" s="175">
        <f t="shared" si="3"/>
        <v>176.12183103512172</v>
      </c>
      <c r="AJ24" s="175">
        <f t="shared" si="3"/>
        <v>234.83441087615665</v>
      </c>
      <c r="AK24" s="175">
        <f t="shared" si="3"/>
        <v>257.75130809789101</v>
      </c>
      <c r="AL24" s="175">
        <f t="shared" si="3"/>
        <v>117.54653563976507</v>
      </c>
      <c r="AM24" s="175">
        <f t="shared" si="3"/>
        <v>128.63083369858595</v>
      </c>
      <c r="AN24" s="175">
        <f t="shared" si="3"/>
        <v>160.81854823494501</v>
      </c>
      <c r="AO24" s="175">
        <f t="shared" si="3"/>
        <v>80.35318669176678</v>
      </c>
      <c r="AP24" s="175">
        <f t="shared" si="3"/>
        <v>-1.8776790946645638</v>
      </c>
      <c r="AQ24" s="84">
        <f t="shared" si="3"/>
        <v>49.140413707974517</v>
      </c>
    </row>
    <row r="25" spans="1:43" s="3" customFormat="1" x14ac:dyDescent="0.3">
      <c r="A25" s="22" t="s">
        <v>66</v>
      </c>
      <c r="B25" s="165" t="s">
        <v>16</v>
      </c>
      <c r="C25" s="89">
        <v>-17.73</v>
      </c>
      <c r="D25" s="89">
        <v>4.5578701957916756</v>
      </c>
      <c r="E25" s="89">
        <v>-5.28719400392447</v>
      </c>
      <c r="F25" s="89">
        <v>-6.138012220818867</v>
      </c>
      <c r="G25" s="89">
        <v>-8.7755122255215827</v>
      </c>
      <c r="H25" s="89">
        <v>-8.1411986124315021</v>
      </c>
      <c r="I25" s="89">
        <v>-4.592727336411337</v>
      </c>
      <c r="J25" s="89">
        <v>-5.7588393735965155</v>
      </c>
      <c r="K25" s="94">
        <v>3.9528494523853719</v>
      </c>
      <c r="L25" s="93">
        <v>28.617145323592695</v>
      </c>
      <c r="M25" s="86">
        <f>SUM(AJ25:AM25)</f>
        <v>3.9901727852349378</v>
      </c>
      <c r="N25" s="86">
        <f>SUM(AN25:AQ25)</f>
        <v>30.221029021370796</v>
      </c>
      <c r="O25" s="94">
        <v>-0.57036070281858831</v>
      </c>
      <c r="P25" s="89">
        <v>-1.74268568807071</v>
      </c>
      <c r="Q25" s="89">
        <v>-3.4439149909463458</v>
      </c>
      <c r="R25" s="89">
        <v>-0.37047441771293599</v>
      </c>
      <c r="S25" s="89">
        <v>-2.3068396927598869</v>
      </c>
      <c r="T25" s="89">
        <v>-3.5579837362439033</v>
      </c>
      <c r="U25" s="89">
        <v>-0.97394868490938102</v>
      </c>
      <c r="V25" s="89">
        <v>-1.936740111608408</v>
      </c>
      <c r="W25" s="89">
        <v>-2.7566260285266284</v>
      </c>
      <c r="X25" s="89">
        <v>-2.7953085264392503</v>
      </c>
      <c r="Y25" s="89">
        <v>-1.0012926171499856</v>
      </c>
      <c r="Z25" s="89">
        <f>H25-W25-X25-Y25</f>
        <v>-1.5879714403156373</v>
      </c>
      <c r="AA25" s="89">
        <v>-1.8637192470614641</v>
      </c>
      <c r="AB25" s="89">
        <v>-1.6167378532717207</v>
      </c>
      <c r="AC25" s="89">
        <v>-1.0753014174625699</v>
      </c>
      <c r="AD25" s="89">
        <f>I25-AA25-AB25-AC25</f>
        <v>-3.69688186155821E-2</v>
      </c>
      <c r="AE25" s="89">
        <v>-2.0164332502410089</v>
      </c>
      <c r="AF25" s="89">
        <v>-1.9933469122237999</v>
      </c>
      <c r="AG25" s="89">
        <v>-0.93262240650322425</v>
      </c>
      <c r="AH25" s="89">
        <f>J25-AE25-AF25-AG25</f>
        <v>-0.81643680462848245</v>
      </c>
      <c r="AI25" s="89">
        <v>-0.84242697085174778</v>
      </c>
      <c r="AJ25" s="89">
        <v>-0.81910441422506097</v>
      </c>
      <c r="AK25" s="89">
        <v>1.9963895337167585</v>
      </c>
      <c r="AL25" s="89">
        <v>3.6179913037454221</v>
      </c>
      <c r="AM25" s="89">
        <v>-0.80510363800218177</v>
      </c>
      <c r="AN25" s="89">
        <v>-1.7320270364892605</v>
      </c>
      <c r="AO25" s="89">
        <v>11.217335017580805</v>
      </c>
      <c r="AP25" s="89">
        <f>L25-(AM25+AN25+AO25)</f>
        <v>19.93694098050333</v>
      </c>
      <c r="AQ25" s="91">
        <v>0.79878005977592015</v>
      </c>
    </row>
    <row r="26" spans="1:43" s="3" customFormat="1" x14ac:dyDescent="0.3">
      <c r="A26" s="22" t="s">
        <v>5</v>
      </c>
      <c r="B26" s="165" t="s">
        <v>16</v>
      </c>
      <c r="C26" s="89"/>
      <c r="D26" s="89"/>
      <c r="E26" s="89"/>
      <c r="F26" s="89"/>
      <c r="G26" s="89"/>
      <c r="H26" s="89"/>
      <c r="I26" s="89"/>
      <c r="J26" s="89"/>
      <c r="K26" s="94"/>
      <c r="L26" s="93">
        <v>-9.9308554164895035</v>
      </c>
      <c r="M26" s="86">
        <f>SUM(AJ26:AM26)</f>
        <v>0</v>
      </c>
      <c r="N26" s="86">
        <f>SUM(AN26:AQ26)</f>
        <v>-9.9308554164895035</v>
      </c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>
        <v>-9.9308554164895035</v>
      </c>
      <c r="AQ26" s="180">
        <v>0</v>
      </c>
    </row>
    <row r="27" spans="1:43" s="174" customFormat="1" x14ac:dyDescent="0.3">
      <c r="A27" s="179" t="s">
        <v>65</v>
      </c>
      <c r="B27" s="178" t="s">
        <v>16</v>
      </c>
      <c r="C27" s="175">
        <f>SUM(C24:C25)</f>
        <v>213.94401738707623</v>
      </c>
      <c r="D27" s="175">
        <f>SUM(D24:D25)</f>
        <v>305.89409240196613</v>
      </c>
      <c r="E27" s="175">
        <f>SUM(E24:E25)</f>
        <v>46.258834899511427</v>
      </c>
      <c r="F27" s="175">
        <f>SUM(F24:F25)</f>
        <v>55.681208287317169</v>
      </c>
      <c r="G27" s="175">
        <f>SUM(G24:G25)</f>
        <v>118.27236935802775</v>
      </c>
      <c r="H27" s="175">
        <f>H24+H25</f>
        <v>179.55060198304767</v>
      </c>
      <c r="I27" s="175">
        <f>I24+I25</f>
        <v>273.54618092976261</v>
      </c>
      <c r="J27" s="175">
        <f>J24+J25</f>
        <v>459.02012816705184</v>
      </c>
      <c r="K27" s="177">
        <f>K24+K25</f>
        <v>788.57922371604752</v>
      </c>
      <c r="L27" s="176">
        <f>L24+L25+L26</f>
        <v>386.61117943773638</v>
      </c>
      <c r="M27" s="86">
        <f>M24+M25+M26</f>
        <v>742.75326109763375</v>
      </c>
      <c r="N27" s="86">
        <f>N24+N25+N26</f>
        <v>308.72464314490293</v>
      </c>
      <c r="O27" s="175">
        <f t="shared" ref="O27:Y27" si="4">SUM(O24:O25)</f>
        <v>-4.3392351916763419</v>
      </c>
      <c r="P27" s="175">
        <f t="shared" si="4"/>
        <v>23.752495112467518</v>
      </c>
      <c r="Q27" s="175">
        <f t="shared" si="4"/>
        <v>16.800362188418717</v>
      </c>
      <c r="R27" s="175">
        <f t="shared" si="4"/>
        <v>13.045231389359952</v>
      </c>
      <c r="S27" s="175">
        <f t="shared" si="4"/>
        <v>28.622568990440609</v>
      </c>
      <c r="T27" s="175">
        <f t="shared" si="4"/>
        <v>38.68404897970165</v>
      </c>
      <c r="U27" s="175">
        <f t="shared" si="4"/>
        <v>30.349476374008184</v>
      </c>
      <c r="V27" s="175">
        <f t="shared" si="4"/>
        <v>20.616535974905435</v>
      </c>
      <c r="W27" s="175">
        <f t="shared" si="4"/>
        <v>29.561199896315433</v>
      </c>
      <c r="X27" s="175">
        <f t="shared" si="4"/>
        <v>61.340351146207801</v>
      </c>
      <c r="Y27" s="175">
        <f t="shared" si="4"/>
        <v>46.777657785668957</v>
      </c>
      <c r="Z27" s="175">
        <f t="shared" ref="Z27:AO27" si="5">Z24+Z25</f>
        <v>41.871393154855397</v>
      </c>
      <c r="AA27" s="175">
        <f t="shared" si="5"/>
        <v>34.124449849552299</v>
      </c>
      <c r="AB27" s="175">
        <f t="shared" si="5"/>
        <v>83.58956936611699</v>
      </c>
      <c r="AC27" s="175">
        <f t="shared" si="5"/>
        <v>81.977498753763285</v>
      </c>
      <c r="AD27" s="175">
        <f t="shared" si="5"/>
        <v>73.854662960330103</v>
      </c>
      <c r="AE27" s="175">
        <f t="shared" si="5"/>
        <v>94.620799811384501</v>
      </c>
      <c r="AF27" s="175">
        <f t="shared" si="5"/>
        <v>109.71509953960954</v>
      </c>
      <c r="AG27" s="175">
        <f t="shared" si="5"/>
        <v>137.48660310603239</v>
      </c>
      <c r="AH27" s="175">
        <f t="shared" si="5"/>
        <v>117.19762571002545</v>
      </c>
      <c r="AI27" s="175">
        <f t="shared" si="5"/>
        <v>175.27940406426995</v>
      </c>
      <c r="AJ27" s="175">
        <f t="shared" si="5"/>
        <v>234.0153064619316</v>
      </c>
      <c r="AK27" s="175">
        <f t="shared" si="5"/>
        <v>259.74769763160776</v>
      </c>
      <c r="AL27" s="175">
        <f t="shared" si="5"/>
        <v>121.1645269435105</v>
      </c>
      <c r="AM27" s="175">
        <f t="shared" si="5"/>
        <v>127.82573006058377</v>
      </c>
      <c r="AN27" s="175">
        <f t="shared" si="5"/>
        <v>159.08652119845576</v>
      </c>
      <c r="AO27" s="175">
        <f t="shared" si="5"/>
        <v>91.570521709347588</v>
      </c>
      <c r="AP27" s="175">
        <f>AP24+AP25+AP26</f>
        <v>8.1284064693492617</v>
      </c>
      <c r="AQ27" s="84">
        <f>AQ24+AQ25+AQ26</f>
        <v>49.939193767750439</v>
      </c>
    </row>
    <row r="28" spans="1:43" s="166" customFormat="1" x14ac:dyDescent="0.3">
      <c r="A28" s="167" t="s">
        <v>64</v>
      </c>
      <c r="B28" s="173" t="s">
        <v>8</v>
      </c>
      <c r="C28" s="169">
        <f t="shared" ref="C28:AQ28" si="6">-SUM(C21:C23)/(C20-C19)</f>
        <v>6.2291547602775457E-2</v>
      </c>
      <c r="D28" s="169">
        <f t="shared" si="6"/>
        <v>7.2498033499415998E-2</v>
      </c>
      <c r="E28" s="169">
        <f t="shared" si="6"/>
        <v>0.43977807130221636</v>
      </c>
      <c r="F28" s="169">
        <f t="shared" si="6"/>
        <v>0.37356581933268124</v>
      </c>
      <c r="G28" s="169">
        <f t="shared" si="6"/>
        <v>0.28480478962570382</v>
      </c>
      <c r="H28" s="169">
        <f t="shared" si="6"/>
        <v>0.24531701222234162</v>
      </c>
      <c r="I28" s="169">
        <f t="shared" si="6"/>
        <v>0.18169009954071752</v>
      </c>
      <c r="J28" s="169">
        <f t="shared" si="6"/>
        <v>0.1353120902889671</v>
      </c>
      <c r="K28" s="172">
        <f t="shared" si="6"/>
        <v>0.12580821063385969</v>
      </c>
      <c r="L28" s="171">
        <f t="shared" si="6"/>
        <v>0.13089740049083523</v>
      </c>
      <c r="M28" s="170">
        <f t="shared" si="6"/>
        <v>0.11157460851920667</v>
      </c>
      <c r="N28" s="170">
        <f t="shared" si="6"/>
        <v>0.21636119083883509</v>
      </c>
      <c r="O28" s="169">
        <f t="shared" si="6"/>
        <v>0.67328664436151919</v>
      </c>
      <c r="P28" s="169">
        <f t="shared" si="6"/>
        <v>0.41367171095028421</v>
      </c>
      <c r="Q28" s="169">
        <f t="shared" si="6"/>
        <v>0.35970341832579189</v>
      </c>
      <c r="R28" s="169">
        <f t="shared" si="6"/>
        <v>0.33851614402749985</v>
      </c>
      <c r="S28" s="169">
        <f t="shared" si="6"/>
        <v>0.32298324124622158</v>
      </c>
      <c r="T28" s="169">
        <f t="shared" si="6"/>
        <v>0.23722971298743753</v>
      </c>
      <c r="U28" s="169">
        <f t="shared" si="6"/>
        <v>0.20479462450012265</v>
      </c>
      <c r="V28" s="169">
        <f t="shared" si="6"/>
        <v>0.36796680863992132</v>
      </c>
      <c r="W28" s="169">
        <f t="shared" si="6"/>
        <v>0.39188033988775095</v>
      </c>
      <c r="X28" s="169">
        <f t="shared" si="6"/>
        <v>0.27078141865450994</v>
      </c>
      <c r="Y28" s="169">
        <f t="shared" si="6"/>
        <v>0.30377494005716965</v>
      </c>
      <c r="Z28" s="169">
        <f t="shared" si="6"/>
        <v>-0.10291218592412356</v>
      </c>
      <c r="AA28" s="169">
        <f t="shared" si="6"/>
        <v>0.1362472858305887</v>
      </c>
      <c r="AB28" s="169">
        <f t="shared" si="6"/>
        <v>0.17864278899196634</v>
      </c>
      <c r="AC28" s="169">
        <f t="shared" si="6"/>
        <v>0.19253254170478942</v>
      </c>
      <c r="AD28" s="169">
        <f t="shared" si="6"/>
        <v>0.19364999005766514</v>
      </c>
      <c r="AE28" s="169">
        <f t="shared" si="6"/>
        <v>0.16488448998874228</v>
      </c>
      <c r="AF28" s="169">
        <f t="shared" si="6"/>
        <v>8.7399247640939426E-2</v>
      </c>
      <c r="AG28" s="169">
        <f t="shared" si="6"/>
        <v>0.18952914787453484</v>
      </c>
      <c r="AH28" s="169">
        <f t="shared" si="6"/>
        <v>8.6314645293380843E-2</v>
      </c>
      <c r="AI28" s="169">
        <f t="shared" si="6"/>
        <v>0.12334737991587386</v>
      </c>
      <c r="AJ28" s="169">
        <f t="shared" si="6"/>
        <v>0.13094951533075144</v>
      </c>
      <c r="AK28" s="169">
        <f t="shared" si="6"/>
        <v>6.8589527087920252E-2</v>
      </c>
      <c r="AL28" s="169">
        <f t="shared" si="6"/>
        <v>0.20829418850940895</v>
      </c>
      <c r="AM28" s="169">
        <f t="shared" si="6"/>
        <v>4.8960731818261868E-2</v>
      </c>
      <c r="AN28" s="169">
        <f t="shared" si="6"/>
        <v>0.14183088014039938</v>
      </c>
      <c r="AO28" s="169">
        <f t="shared" si="6"/>
        <v>9.9754589314709985E-2</v>
      </c>
      <c r="AP28" s="169">
        <f t="shared" si="6"/>
        <v>1.2194692707097372</v>
      </c>
      <c r="AQ28" s="168">
        <f t="shared" si="6"/>
        <v>0.38674558525877306</v>
      </c>
    </row>
    <row r="29" spans="1:43" s="166" customFormat="1" x14ac:dyDescent="0.3">
      <c r="A29" s="167" t="s">
        <v>63</v>
      </c>
      <c r="B29" s="173" t="s">
        <v>8</v>
      </c>
      <c r="C29" s="169">
        <f>C28</f>
        <v>6.2291547602775457E-2</v>
      </c>
      <c r="D29" s="169">
        <f>D28</f>
        <v>7.2498033499415998E-2</v>
      </c>
      <c r="E29" s="169">
        <f t="shared" ref="E29:AQ29" si="7">-E21/E20</f>
        <v>0.16293213693074868</v>
      </c>
      <c r="F29" s="169">
        <f t="shared" si="7"/>
        <v>8.7066781765536186E-2</v>
      </c>
      <c r="G29" s="169">
        <f t="shared" si="7"/>
        <v>7.3453425795531879E-2</v>
      </c>
      <c r="H29" s="169">
        <f t="shared" si="7"/>
        <v>9.5505885502668336E-2</v>
      </c>
      <c r="I29" s="169">
        <f t="shared" si="7"/>
        <v>0.10915558669519965</v>
      </c>
      <c r="J29" s="169">
        <f t="shared" si="7"/>
        <v>0.15631512789397878</v>
      </c>
      <c r="K29" s="172">
        <f t="shared" si="7"/>
        <v>0.14487020346452936</v>
      </c>
      <c r="L29" s="171">
        <f t="shared" si="7"/>
        <v>9.3879911797597373E-2</v>
      </c>
      <c r="M29" s="170">
        <f t="shared" si="7"/>
        <v>0.1313216779398349</v>
      </c>
      <c r="N29" s="170">
        <f t="shared" si="7"/>
        <v>0.14138683326180149</v>
      </c>
      <c r="O29" s="169">
        <f t="shared" si="7"/>
        <v>3.6791002317338566</v>
      </c>
      <c r="P29" s="169">
        <f t="shared" si="7"/>
        <v>7.5544049699249341E-2</v>
      </c>
      <c r="Q29" s="169">
        <f t="shared" si="7"/>
        <v>0.1346660360795692</v>
      </c>
      <c r="R29" s="169">
        <f t="shared" si="7"/>
        <v>-3.7196925906834918E-2</v>
      </c>
      <c r="S29" s="169">
        <f t="shared" si="7"/>
        <v>6.6727713998301533E-2</v>
      </c>
      <c r="T29" s="169">
        <f t="shared" si="7"/>
        <v>0.10960525818177716</v>
      </c>
      <c r="U29" s="169">
        <f t="shared" si="7"/>
        <v>0.13734571136317336</v>
      </c>
      <c r="V29" s="169">
        <f t="shared" si="7"/>
        <v>-2.9060609682141636E-2</v>
      </c>
      <c r="W29" s="169">
        <f t="shared" si="7"/>
        <v>9.4648473516901796E-2</v>
      </c>
      <c r="X29" s="169">
        <f t="shared" si="7"/>
        <v>9.6738015567169974E-2</v>
      </c>
      <c r="Y29" s="169">
        <f t="shared" si="7"/>
        <v>0.10945394224418228</v>
      </c>
      <c r="Z29" s="169">
        <f t="shared" si="7"/>
        <v>6.8827746552995117E-2</v>
      </c>
      <c r="AA29" s="169">
        <f t="shared" si="7"/>
        <v>0.14183043767033637</v>
      </c>
      <c r="AB29" s="169">
        <f t="shared" si="7"/>
        <v>0.1844416137134931</v>
      </c>
      <c r="AC29" s="169">
        <f t="shared" si="7"/>
        <v>9.0496794553614215E-2</v>
      </c>
      <c r="AD29" s="169">
        <f t="shared" si="7"/>
        <v>3.0109002836292552E-2</v>
      </c>
      <c r="AE29" s="169">
        <f t="shared" si="7"/>
        <v>0.12739855482439547</v>
      </c>
      <c r="AF29" s="169">
        <f t="shared" si="7"/>
        <v>0.14059549481574934</v>
      </c>
      <c r="AG29" s="169">
        <f t="shared" si="7"/>
        <v>0.11239402794791836</v>
      </c>
      <c r="AH29" s="169">
        <f t="shared" si="7"/>
        <v>0.25484755707067236</v>
      </c>
      <c r="AI29" s="169">
        <f t="shared" si="7"/>
        <v>0.13149181865381251</v>
      </c>
      <c r="AJ29" s="169">
        <f t="shared" si="7"/>
        <v>0.15768411528287699</v>
      </c>
      <c r="AK29" s="169">
        <f t="shared" si="7"/>
        <v>0.16504875155113194</v>
      </c>
      <c r="AL29" s="169">
        <f t="shared" si="7"/>
        <v>0.1024329648600155</v>
      </c>
      <c r="AM29" s="169">
        <f t="shared" si="7"/>
        <v>4.1927587175223685E-2</v>
      </c>
      <c r="AN29" s="169">
        <f t="shared" si="7"/>
        <v>5.2601406282338711E-2</v>
      </c>
      <c r="AO29" s="169">
        <f t="shared" si="7"/>
        <v>0.11052613698968965</v>
      </c>
      <c r="AP29" s="169">
        <f t="shared" si="7"/>
        <v>1.2626213839394123</v>
      </c>
      <c r="AQ29" s="168">
        <f t="shared" si="7"/>
        <v>0.22479100571738178</v>
      </c>
    </row>
    <row r="30" spans="1:43" s="32" customFormat="1" x14ac:dyDescent="0.3">
      <c r="A30" s="37" t="s">
        <v>62</v>
      </c>
      <c r="B30" s="165" t="s">
        <v>16</v>
      </c>
      <c r="C30" s="164"/>
      <c r="D30" s="164"/>
      <c r="E30" s="164"/>
      <c r="F30" s="164"/>
      <c r="G30" s="89">
        <v>-5.4911259692976158</v>
      </c>
      <c r="H30" s="89">
        <v>-30.624655472625943</v>
      </c>
      <c r="I30" s="89">
        <v>-29.753718645770526</v>
      </c>
      <c r="J30" s="89">
        <v>-30.942964748595788</v>
      </c>
      <c r="K30" s="94">
        <v>-32.485613514015228</v>
      </c>
      <c r="L30" s="93">
        <v>-31.650713789121262</v>
      </c>
      <c r="M30" s="86">
        <f>SUM(AJ30:AM30)</f>
        <v>-32.464252437763506</v>
      </c>
      <c r="N30" s="86">
        <f>SUM(AN30:AQ30)</f>
        <v>-29.33921583608668</v>
      </c>
      <c r="O30" s="163"/>
      <c r="P30" s="163"/>
      <c r="Q30" s="163"/>
      <c r="R30" s="163"/>
      <c r="S30" s="163"/>
      <c r="T30" s="163"/>
      <c r="U30" s="163"/>
      <c r="V30" s="89">
        <v>-5.4539758447488049</v>
      </c>
      <c r="W30" s="89">
        <v>-7.9306111463224251</v>
      </c>
      <c r="X30" s="89">
        <v>-7.8688339153159763</v>
      </c>
      <c r="Y30" s="89">
        <v>-7.4656923901807488</v>
      </c>
      <c r="Z30" s="89">
        <f>H30-W30-X30-Y30</f>
        <v>-7.3595180208067941</v>
      </c>
      <c r="AA30" s="89">
        <v>-7.3436985417512837</v>
      </c>
      <c r="AB30" s="89">
        <v>-7.37425419056156</v>
      </c>
      <c r="AC30" s="89">
        <v>-7.5782377670827668</v>
      </c>
      <c r="AD30" s="89">
        <f>I30-AA30-AB30-AC30</f>
        <v>-7.4575281463749157</v>
      </c>
      <c r="AE30" s="89">
        <v>-7.3749118396982318</v>
      </c>
      <c r="AF30" s="89">
        <v>-7.6291636556306699</v>
      </c>
      <c r="AG30" s="89">
        <v>-7.9222846200827135</v>
      </c>
      <c r="AH30" s="89">
        <f>J30-AE30-AF30-AG30</f>
        <v>-8.0166046331841727</v>
      </c>
      <c r="AI30" s="89">
        <v>-8.2081817244529898</v>
      </c>
      <c r="AJ30" s="89">
        <v>-8.1958903177775912</v>
      </c>
      <c r="AK30" s="89">
        <v>-8.0181348792520524</v>
      </c>
      <c r="AL30" s="89">
        <v>-8.0634065925325942</v>
      </c>
      <c r="AM30" s="89">
        <v>-8.1868206482012713</v>
      </c>
      <c r="AN30" s="89">
        <v>-8.2858590160351593</v>
      </c>
      <c r="AO30" s="89">
        <v>-8.6178934533830471</v>
      </c>
      <c r="AP30" s="89">
        <f>L30-(AM30+AN30+AO30)</f>
        <v>-6.5601406715017845</v>
      </c>
      <c r="AQ30" s="91">
        <v>-5.8753226951666857</v>
      </c>
    </row>
    <row r="31" spans="1:43" s="32" customFormat="1" x14ac:dyDescent="0.3">
      <c r="A31" s="162" t="s">
        <v>61</v>
      </c>
      <c r="B31" s="161" t="s">
        <v>60</v>
      </c>
      <c r="C31" s="89">
        <v>4240.0370000000003</v>
      </c>
      <c r="D31" s="89">
        <v>4737.9849999999997</v>
      </c>
      <c r="E31" s="89">
        <v>4814.2569999999996</v>
      </c>
      <c r="F31" s="89">
        <v>4814.2569999999996</v>
      </c>
      <c r="G31" s="141">
        <v>4814.2569999999996</v>
      </c>
      <c r="H31" s="141">
        <v>4814.2569999999996</v>
      </c>
      <c r="I31" s="160">
        <v>4814.2719999999999</v>
      </c>
      <c r="J31" s="160">
        <v>4985.1961624739724</v>
      </c>
      <c r="K31" s="159">
        <v>5511.506733268493</v>
      </c>
      <c r="L31" s="158">
        <v>5614.5519080000004</v>
      </c>
      <c r="M31" s="157">
        <v>5614.5519080000004</v>
      </c>
      <c r="N31" s="157">
        <v>5527.3470405095886</v>
      </c>
      <c r="O31" s="89">
        <v>4814.2569999999996</v>
      </c>
      <c r="P31" s="89">
        <v>4814.2569999999996</v>
      </c>
      <c r="Q31" s="89">
        <v>4814.2569999999996</v>
      </c>
      <c r="R31" s="89">
        <v>4814.2569999999996</v>
      </c>
      <c r="S31" s="89">
        <v>4814.2569999999996</v>
      </c>
      <c r="T31" s="89">
        <v>4814.2569999999996</v>
      </c>
      <c r="U31" s="89">
        <v>4814.2569999999996</v>
      </c>
      <c r="V31" s="89">
        <v>4814.2569999999996</v>
      </c>
      <c r="W31" s="89">
        <v>4814.2569999999996</v>
      </c>
      <c r="X31" s="89">
        <v>4814.2569999999996</v>
      </c>
      <c r="Y31" s="89">
        <v>4814.2569999999996</v>
      </c>
      <c r="Z31" s="89">
        <v>4814.2569999999996</v>
      </c>
      <c r="AA31" s="89">
        <v>4814</v>
      </c>
      <c r="AB31" s="89">
        <v>4814.2719999999999</v>
      </c>
      <c r="AC31" s="89">
        <v>4814.2719999999999</v>
      </c>
      <c r="AD31" s="89">
        <v>4814.2719999999999</v>
      </c>
      <c r="AE31" s="89">
        <v>4814.2929999999997</v>
      </c>
      <c r="AF31" s="89">
        <v>4814.3190583626374</v>
      </c>
      <c r="AG31" s="89">
        <v>5061.3676620326087</v>
      </c>
      <c r="AH31" s="89">
        <v>5245.2320779239126</v>
      </c>
      <c r="AI31" s="89">
        <v>5345.1549869999999</v>
      </c>
      <c r="AJ31" s="89">
        <v>5500.1167873956038</v>
      </c>
      <c r="AK31" s="89">
        <v>5584.9049171521738</v>
      </c>
      <c r="AL31" s="89">
        <v>5614.5519080000004</v>
      </c>
      <c r="AM31" s="89">
        <v>5614.5519080000004</v>
      </c>
      <c r="AN31" s="89">
        <v>5614.5519080000004</v>
      </c>
      <c r="AO31" s="89">
        <v>5614.5519080000004</v>
      </c>
      <c r="AP31" s="89">
        <v>5614.5519080000004</v>
      </c>
      <c r="AQ31" s="91">
        <v>5614.5519080000004</v>
      </c>
    </row>
    <row r="32" spans="1:43" s="32" customFormat="1" x14ac:dyDescent="0.3">
      <c r="A32" s="139" t="s">
        <v>59</v>
      </c>
      <c r="B32" s="138" t="s">
        <v>48</v>
      </c>
      <c r="C32" s="144">
        <v>1.5999605751524579</v>
      </c>
      <c r="D32" s="144">
        <v>1.9688994707148779</v>
      </c>
      <c r="E32" s="144">
        <v>0.29870619713926977</v>
      </c>
      <c r="F32" s="144">
        <v>0.35491567464316087</v>
      </c>
      <c r="G32" s="144">
        <v>0.76081727979374414</v>
      </c>
      <c r="H32" s="144">
        <v>1.0606187004532617</v>
      </c>
      <c r="I32" s="144">
        <v>1.787054095186986</v>
      </c>
      <c r="J32" s="144">
        <v>2.9138499556926156</v>
      </c>
      <c r="K32" s="147">
        <v>4.4340792548496726</v>
      </c>
      <c r="L32" s="146">
        <v>1.9627245110072975</v>
      </c>
      <c r="M32" s="145">
        <f>SUM(AJ32:AM32)</f>
        <v>4.1220527507743849</v>
      </c>
      <c r="N32" s="145">
        <f>SUM(AN32:AQ32)</f>
        <v>1.5343646669054312</v>
      </c>
      <c r="O32" s="144">
        <v>-2.6894273062810385E-2</v>
      </c>
      <c r="P32" s="144">
        <v>0.14728312536861987</v>
      </c>
      <c r="Q32" s="144">
        <v>0.10787075546880817</v>
      </c>
      <c r="R32" s="144">
        <v>8.5661645883702162E-2</v>
      </c>
      <c r="S32" s="144">
        <v>0.19420692496876557</v>
      </c>
      <c r="T32" s="144">
        <v>0.26108301157378233</v>
      </c>
      <c r="U32" s="144">
        <v>0.20194272859664245</v>
      </c>
      <c r="V32" s="144">
        <v>0.10358461465455344</v>
      </c>
      <c r="W32" s="144">
        <v>0.14667915112975538</v>
      </c>
      <c r="X32" s="144">
        <v>0.36745616825598271</v>
      </c>
      <c r="Y32" s="144">
        <v>0.28810197343867916</v>
      </c>
      <c r="Z32" s="144">
        <v>0.25838140762884426</v>
      </c>
      <c r="AA32" s="144">
        <v>0.19830773615894809</v>
      </c>
      <c r="AB32" s="144">
        <v>0.56066927948422318</v>
      </c>
      <c r="AC32" s="144">
        <v>0.54012545444095528</v>
      </c>
      <c r="AD32" s="144">
        <v>0.48796282915433864</v>
      </c>
      <c r="AE32" s="144">
        <v>0.63620135534683242</v>
      </c>
      <c r="AF32" s="144">
        <v>0.72855653643298801</v>
      </c>
      <c r="AG32" s="144">
        <v>0.86012799237804227</v>
      </c>
      <c r="AH32" s="144">
        <v>0.68678110095322353</v>
      </c>
      <c r="AI32" s="144">
        <v>0.98590409087270725</v>
      </c>
      <c r="AJ32" s="144">
        <v>1.3092497311080276</v>
      </c>
      <c r="AK32" s="144">
        <v>1.4786584798474938</v>
      </c>
      <c r="AL32" s="144">
        <v>0.66026695302144378</v>
      </c>
      <c r="AM32" s="144">
        <v>0.67387758679741983</v>
      </c>
      <c r="AN32" s="144">
        <v>0.84865259634472001</v>
      </c>
      <c r="AO32" s="144">
        <v>0.44757937123159131</v>
      </c>
      <c r="AP32" s="144">
        <v>-7.3850433664336187E-3</v>
      </c>
      <c r="AQ32" s="116">
        <v>0.24551774269555346</v>
      </c>
    </row>
    <row r="33" spans="1:43" s="50" customFormat="1" ht="25" x14ac:dyDescent="0.5">
      <c r="A33" s="58" t="s">
        <v>58</v>
      </c>
      <c r="B33" s="57"/>
      <c r="C33" s="52"/>
      <c r="D33" s="52"/>
      <c r="E33" s="52"/>
      <c r="F33" s="52"/>
      <c r="G33" s="53"/>
      <c r="H33" s="53"/>
      <c r="I33" s="53"/>
      <c r="J33" s="53"/>
      <c r="K33" s="56"/>
      <c r="L33" s="55"/>
      <c r="M33" s="54"/>
      <c r="N33" s="54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143"/>
    </row>
    <row r="34" spans="1:43" x14ac:dyDescent="0.3">
      <c r="A34" s="24"/>
      <c r="B34" s="23"/>
      <c r="C34" s="65"/>
      <c r="D34" s="65"/>
      <c r="E34" s="65"/>
      <c r="F34" s="65"/>
      <c r="G34" s="65"/>
      <c r="H34" s="65"/>
      <c r="I34" s="65"/>
      <c r="J34" s="65"/>
      <c r="K34" s="68"/>
      <c r="L34" s="67"/>
      <c r="M34" s="66"/>
      <c r="N34" s="66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4"/>
    </row>
    <row r="35" spans="1:43" x14ac:dyDescent="0.3">
      <c r="A35" s="24" t="s">
        <v>57</v>
      </c>
      <c r="B35" s="23" t="s">
        <v>16</v>
      </c>
      <c r="C35" s="89">
        <v>37.180585356528894</v>
      </c>
      <c r="D35" s="89">
        <v>7.4422426441206788</v>
      </c>
      <c r="E35" s="89">
        <v>2.2129554248891612</v>
      </c>
      <c r="F35" s="89">
        <v>-21.009929571556498</v>
      </c>
      <c r="G35" s="89">
        <v>-76.936388741522407</v>
      </c>
      <c r="H35" s="89">
        <v>-74.453093223606174</v>
      </c>
      <c r="I35" s="89">
        <v>7.3980511257612749</v>
      </c>
      <c r="J35" s="89">
        <v>37.461732464492499</v>
      </c>
      <c r="K35" s="94">
        <v>16.689355644067302</v>
      </c>
      <c r="L35" s="93">
        <v>-215.46356687789418</v>
      </c>
      <c r="M35" s="92">
        <f>SUM(AJ35:AM35)</f>
        <v>-39.795765415714037</v>
      </c>
      <c r="N35" s="92">
        <f>SUM(AN35:AQ35)</f>
        <v>-287.01542639493385</v>
      </c>
      <c r="O35" s="89">
        <v>12.882467775010003</v>
      </c>
      <c r="P35" s="89">
        <v>-26.777215231046409</v>
      </c>
      <c r="Q35" s="89">
        <v>3.79762298877377</v>
      </c>
      <c r="R35" s="89">
        <v>-10.91280510429387</v>
      </c>
      <c r="S35" s="89">
        <v>-17.802145913318327</v>
      </c>
      <c r="T35" s="89">
        <v>0.52844242498975147</v>
      </c>
      <c r="U35" s="89">
        <v>-0.70310251902687737</v>
      </c>
      <c r="V35" s="89">
        <v>-58.959582734166951</v>
      </c>
      <c r="W35" s="89">
        <v>-32.716098976380337</v>
      </c>
      <c r="X35" s="89">
        <v>30.273026817947624</v>
      </c>
      <c r="Y35" s="89">
        <v>-41.659802073272949</v>
      </c>
      <c r="Z35" s="89">
        <v>-30.350218991900501</v>
      </c>
      <c r="AA35" s="89">
        <v>-12.545514878631639</v>
      </c>
      <c r="AB35" s="89">
        <v>17.969922486755998</v>
      </c>
      <c r="AC35" s="89">
        <v>-4.0697698305358649</v>
      </c>
      <c r="AD35" s="89">
        <v>6.0434133481727788</v>
      </c>
      <c r="AE35" s="89">
        <v>38.196031051793604</v>
      </c>
      <c r="AF35" s="89">
        <v>-22.316894640358996</v>
      </c>
      <c r="AG35" s="89">
        <v>7.5379639086318564</v>
      </c>
      <c r="AH35" s="89">
        <f>J35-AE35-AF35-AG35</f>
        <v>14.044632144426036</v>
      </c>
      <c r="AI35" s="89">
        <v>18.174971859255567</v>
      </c>
      <c r="AJ35" s="89">
        <v>9.1371631261799937</v>
      </c>
      <c r="AK35" s="89">
        <v>67.847332044909763</v>
      </c>
      <c r="AL35" s="89">
        <v>-78.47011138627802</v>
      </c>
      <c r="AM35" s="89">
        <v>-38.310149200525778</v>
      </c>
      <c r="AN35" s="89">
        <v>-88.710735732826763</v>
      </c>
      <c r="AO35" s="89">
        <v>-70.70244082556124</v>
      </c>
      <c r="AP35" s="89">
        <f>L35-(AM35+AN35+AO35)</f>
        <v>-17.740241118980407</v>
      </c>
      <c r="AQ35" s="91">
        <v>-109.86200871756544</v>
      </c>
    </row>
    <row r="36" spans="1:43" s="154" customFormat="1" x14ac:dyDescent="0.3">
      <c r="A36" s="155" t="s">
        <v>56</v>
      </c>
      <c r="B36" s="152" t="s">
        <v>16</v>
      </c>
      <c r="C36" s="149">
        <f t="shared" ref="C36:AQ36" si="8">C15+C35</f>
        <v>434.60943735450064</v>
      </c>
      <c r="D36" s="149">
        <f t="shared" si="8"/>
        <v>561.39596116956898</v>
      </c>
      <c r="E36" s="149">
        <f t="shared" si="8"/>
        <v>463.53237687779443</v>
      </c>
      <c r="F36" s="149">
        <f t="shared" si="8"/>
        <v>456.80739868141006</v>
      </c>
      <c r="G36" s="149">
        <f t="shared" si="8"/>
        <v>491.34627802685208</v>
      </c>
      <c r="H36" s="149">
        <f t="shared" si="8"/>
        <v>565.96831512252811</v>
      </c>
      <c r="I36" s="149">
        <f t="shared" si="8"/>
        <v>782.85564531634896</v>
      </c>
      <c r="J36" s="149">
        <f t="shared" si="8"/>
        <v>1041.7068175013419</v>
      </c>
      <c r="K36" s="151">
        <f t="shared" si="8"/>
        <v>1458.0941710786208</v>
      </c>
      <c r="L36" s="150">
        <f t="shared" si="8"/>
        <v>931.33643855740615</v>
      </c>
      <c r="M36" s="86">
        <f t="shared" si="8"/>
        <v>1379.0836602234435</v>
      </c>
      <c r="N36" s="86">
        <f t="shared" si="8"/>
        <v>859.83866451463336</v>
      </c>
      <c r="O36" s="149">
        <f t="shared" si="8"/>
        <v>104.43975481199899</v>
      </c>
      <c r="P36" s="149">
        <f t="shared" si="8"/>
        <v>106.17823212486267</v>
      </c>
      <c r="Q36" s="149">
        <f t="shared" si="8"/>
        <v>131.10691523669325</v>
      </c>
      <c r="R36" s="149">
        <f t="shared" si="8"/>
        <v>115.08249650785447</v>
      </c>
      <c r="S36" s="149">
        <f t="shared" si="8"/>
        <v>121.93458789934814</v>
      </c>
      <c r="T36" s="149">
        <f t="shared" si="8"/>
        <v>153.53034443553213</v>
      </c>
      <c r="U36" s="149">
        <f t="shared" si="8"/>
        <v>135.00961327146189</v>
      </c>
      <c r="V36" s="149">
        <f t="shared" si="8"/>
        <v>80.871732420509545</v>
      </c>
      <c r="W36" s="149">
        <f t="shared" si="8"/>
        <v>113.11915931809214</v>
      </c>
      <c r="X36" s="149">
        <f t="shared" si="8"/>
        <v>217.40077061858051</v>
      </c>
      <c r="Y36" s="149">
        <f t="shared" si="8"/>
        <v>125.56519307128235</v>
      </c>
      <c r="Z36" s="149">
        <f t="shared" si="8"/>
        <v>109.88319211457303</v>
      </c>
      <c r="AA36" s="149">
        <f t="shared" si="8"/>
        <v>122.2230864869416</v>
      </c>
      <c r="AB36" s="149">
        <f t="shared" si="8"/>
        <v>237.06509873476506</v>
      </c>
      <c r="AC36" s="149">
        <f t="shared" si="8"/>
        <v>212.60198184395165</v>
      </c>
      <c r="AD36" s="149">
        <f t="shared" si="8"/>
        <v>210.96547825069069</v>
      </c>
      <c r="AE36" s="149">
        <f t="shared" si="8"/>
        <v>257.00273397437388</v>
      </c>
      <c r="AF36" s="149">
        <f t="shared" si="8"/>
        <v>216.1906370765679</v>
      </c>
      <c r="AG36" s="149">
        <f t="shared" si="8"/>
        <v>298.78755144212425</v>
      </c>
      <c r="AH36" s="149">
        <f t="shared" si="8"/>
        <v>269.72589500827593</v>
      </c>
      <c r="AI36" s="149">
        <f t="shared" si="8"/>
        <v>344.39823886729528</v>
      </c>
      <c r="AJ36" s="149">
        <f t="shared" si="8"/>
        <v>397.57391599767465</v>
      </c>
      <c r="AK36" s="149">
        <f t="shared" si="8"/>
        <v>476.78983881445811</v>
      </c>
      <c r="AL36" s="149">
        <f t="shared" si="8"/>
        <v>239.33217739919309</v>
      </c>
      <c r="AM36" s="149">
        <f t="shared" si="8"/>
        <v>265.38772801211758</v>
      </c>
      <c r="AN36" s="149">
        <f t="shared" si="8"/>
        <v>272.69602414707657</v>
      </c>
      <c r="AO36" s="149">
        <f t="shared" si="8"/>
        <v>210.39136319541987</v>
      </c>
      <c r="AP36" s="149">
        <f t="shared" si="8"/>
        <v>182.86132320279216</v>
      </c>
      <c r="AQ36" s="84">
        <f t="shared" si="8"/>
        <v>193.88995396934484</v>
      </c>
    </row>
    <row r="37" spans="1:43" x14ac:dyDescent="0.3">
      <c r="A37" s="24" t="s">
        <v>55</v>
      </c>
      <c r="B37" s="23" t="s">
        <v>16</v>
      </c>
      <c r="C37" s="89">
        <v>77.319999999999993</v>
      </c>
      <c r="D37" s="89">
        <f>200.132496590853-3.26523538812501</f>
        <v>196.867261202728</v>
      </c>
      <c r="E37" s="89">
        <f>49.8280353202303-6.443</f>
        <v>43.385035320230301</v>
      </c>
      <c r="F37" s="89">
        <v>6.2458941270639308</v>
      </c>
      <c r="G37" s="89">
        <f>SUM(S37:V37)</f>
        <v>-1.7796244317620915</v>
      </c>
      <c r="H37" s="89">
        <v>70.371391485432753</v>
      </c>
      <c r="I37" s="89">
        <v>179.6277617013757</v>
      </c>
      <c r="J37" s="89">
        <f>SUM(J38:J40)</f>
        <v>123.91038495409974</v>
      </c>
      <c r="K37" s="94">
        <f>SUM(K38:K40)</f>
        <v>21.176240784488996</v>
      </c>
      <c r="L37" s="93">
        <f>SUM(L38:L40)</f>
        <v>-22.704657810592632</v>
      </c>
      <c r="M37" s="92">
        <f>SUM(M38:M40)</f>
        <v>51.687697076096441</v>
      </c>
      <c r="N37" s="92">
        <f>SUM(N38:N40)</f>
        <v>5.0455904933231324</v>
      </c>
      <c r="O37" s="89">
        <v>9.7665882700288869</v>
      </c>
      <c r="P37" s="89">
        <v>3.4256408373233178</v>
      </c>
      <c r="Q37" s="89">
        <v>11.780280839706421</v>
      </c>
      <c r="R37" s="89">
        <v>-18.726553253555903</v>
      </c>
      <c r="S37" s="89">
        <v>-1.6853204653989287</v>
      </c>
      <c r="T37" s="89">
        <v>8.4179974717497004</v>
      </c>
      <c r="U37" s="89">
        <v>-8.8431048346428529</v>
      </c>
      <c r="V37" s="89">
        <v>0.33080339652999013</v>
      </c>
      <c r="W37" s="89">
        <v>4.2129566842015898</v>
      </c>
      <c r="X37" s="89">
        <v>80.592070640192517</v>
      </c>
      <c r="Y37" s="89">
        <v>-2.4458283763442807</v>
      </c>
      <c r="Z37" s="89">
        <f>H37-W37-X37-Y37</f>
        <v>-11.98780746261707</v>
      </c>
      <c r="AA37" s="89">
        <v>91.905215109265853</v>
      </c>
      <c r="AB37" s="89">
        <v>70.497108968314066</v>
      </c>
      <c r="AC37" s="89">
        <v>12.453103145329351</v>
      </c>
      <c r="AD37" s="89">
        <f>SUM(AD38:AD40)</f>
        <v>4.7723581589591113</v>
      </c>
      <c r="AE37" s="89">
        <f>SUM(AE38:AE40)</f>
        <v>-0.76472598199578079</v>
      </c>
      <c r="AF37" s="89">
        <f>SUM(AF38:AF40)</f>
        <v>-2.5498486848736164</v>
      </c>
      <c r="AG37" s="89">
        <v>-40.066162126404436</v>
      </c>
      <c r="AH37" s="89">
        <f t="shared" ref="AH37:AQ37" si="9">SUM(AH38:AH40)</f>
        <v>167.29112444191833</v>
      </c>
      <c r="AI37" s="89">
        <f t="shared" si="9"/>
        <v>-6.1623388173941578</v>
      </c>
      <c r="AJ37" s="89">
        <f t="shared" si="9"/>
        <v>16.859329265854576</v>
      </c>
      <c r="AK37" s="89">
        <f t="shared" si="9"/>
        <v>-7.7099475843354206</v>
      </c>
      <c r="AL37" s="89">
        <f t="shared" si="9"/>
        <v>18.189197920363998</v>
      </c>
      <c r="AM37" s="89">
        <f t="shared" si="9"/>
        <v>24.349117474213291</v>
      </c>
      <c r="AN37" s="89">
        <f t="shared" si="9"/>
        <v>-6.0978063870010413</v>
      </c>
      <c r="AO37" s="89">
        <f t="shared" si="9"/>
        <v>-6.7779646306819377</v>
      </c>
      <c r="AP37" s="89">
        <f t="shared" si="9"/>
        <v>-34.178004267122944</v>
      </c>
      <c r="AQ37" s="91">
        <f t="shared" si="9"/>
        <v>52.099365778129055</v>
      </c>
    </row>
    <row r="38" spans="1:43" hidden="1" outlineLevel="1" x14ac:dyDescent="0.3">
      <c r="A38" s="24" t="s">
        <v>54</v>
      </c>
      <c r="B38" s="23" t="s">
        <v>16</v>
      </c>
      <c r="C38" s="89">
        <v>0</v>
      </c>
      <c r="D38" s="89">
        <v>-20.100535467771923</v>
      </c>
      <c r="E38" s="89">
        <v>-12.440698684337505</v>
      </c>
      <c r="F38" s="89">
        <v>1.0387800433801064</v>
      </c>
      <c r="G38" s="89">
        <v>-3.8858058833791653</v>
      </c>
      <c r="H38" s="89">
        <v>-4.8273525344795134</v>
      </c>
      <c r="I38" s="89">
        <v>-5.2825851272437161</v>
      </c>
      <c r="J38" s="89">
        <v>-15.904235513087757</v>
      </c>
      <c r="K38" s="94">
        <v>-34.893683699366768</v>
      </c>
      <c r="L38" s="93">
        <v>-25.748795432772454</v>
      </c>
      <c r="M38" s="92">
        <f>SUM(AJ38:AM38)</f>
        <v>-36.261779285294757</v>
      </c>
      <c r="N38" s="92">
        <f>SUM(AN38:AQ38)</f>
        <v>-21.587200832882814</v>
      </c>
      <c r="O38" s="89">
        <v>-4.6806009796119624E-4</v>
      </c>
      <c r="P38" s="89">
        <v>1.0353786559217764</v>
      </c>
      <c r="Q38" s="89">
        <v>3.8686039937152472E-3</v>
      </c>
      <c r="R38" s="89">
        <f>F38-O38-P38-Q38</f>
        <v>8.4356257601392315E-7</v>
      </c>
      <c r="S38" s="89">
        <v>0</v>
      </c>
      <c r="T38" s="89">
        <v>-0.69060098353912314</v>
      </c>
      <c r="U38" s="89">
        <v>-0.43843594187692747</v>
      </c>
      <c r="V38" s="89">
        <f>G38-S38-T38-U38</f>
        <v>-2.7567689579631143</v>
      </c>
      <c r="W38" s="89">
        <v>-0.58682690850307873</v>
      </c>
      <c r="X38" s="89">
        <v>-2.9217806278780851</v>
      </c>
      <c r="Y38" s="89">
        <v>-0.26403451914345721</v>
      </c>
      <c r="Z38" s="89">
        <f>H38-W38-X38-Y38</f>
        <v>-1.0547104789548927</v>
      </c>
      <c r="AA38" s="89">
        <v>-0.29176302998462711</v>
      </c>
      <c r="AB38" s="89">
        <v>-1.1802769321158468</v>
      </c>
      <c r="AC38" s="89">
        <v>-0.36429427303193052</v>
      </c>
      <c r="AD38" s="89">
        <f>I38-AA38-AB38-AC38</f>
        <v>-3.446250892111312</v>
      </c>
      <c r="AE38" s="89">
        <v>-2.0747431261768194</v>
      </c>
      <c r="AF38" s="89">
        <v>-2.6962814868145721</v>
      </c>
      <c r="AG38" s="89">
        <v>-3.6899206683406196</v>
      </c>
      <c r="AH38" s="89">
        <f>J38-AE38-AF38-AG38</f>
        <v>-7.4432902317557463</v>
      </c>
      <c r="AI38" s="89">
        <v>-6.003977454184743</v>
      </c>
      <c r="AJ38" s="89">
        <v>-11.20143569995701</v>
      </c>
      <c r="AK38" s="89">
        <v>-7.7321881147619314</v>
      </c>
      <c r="AL38" s="89">
        <f>K38-AI38-AJ38-AK38</f>
        <v>-9.9560824304630842</v>
      </c>
      <c r="AM38" s="89">
        <v>-7.3720730401127303</v>
      </c>
      <c r="AN38" s="89">
        <v>-4.6366357800670288</v>
      </c>
      <c r="AO38" s="89">
        <v>-6.8971077563354557</v>
      </c>
      <c r="AP38" s="89">
        <f>L38-(AM38+AN38+AO38)</f>
        <v>-6.8429788562572398</v>
      </c>
      <c r="AQ38" s="91">
        <v>-3.2104784402230933</v>
      </c>
    </row>
    <row r="39" spans="1:43" hidden="1" outlineLevel="1" x14ac:dyDescent="0.3">
      <c r="A39" s="24" t="s">
        <v>53</v>
      </c>
      <c r="B39" s="23" t="s">
        <v>16</v>
      </c>
      <c r="C39" s="89">
        <v>77.316172991388285</v>
      </c>
      <c r="D39" s="89">
        <v>274.0952299757023</v>
      </c>
      <c r="E39" s="89">
        <v>4.7460353202303214</v>
      </c>
      <c r="F39" s="89">
        <v>-9.6998930049243715</v>
      </c>
      <c r="G39" s="89">
        <v>15.591189533612406</v>
      </c>
      <c r="H39" s="89">
        <v>76.660061982723832</v>
      </c>
      <c r="I39" s="89">
        <v>170.63896470337983</v>
      </c>
      <c r="J39" s="89">
        <v>40.687009452829074</v>
      </c>
      <c r="K39" s="94">
        <v>58.123523280559318</v>
      </c>
      <c r="L39" s="93">
        <v>11.892414934512226</v>
      </c>
      <c r="M39" s="92">
        <f>SUM(AJ39:AM39)</f>
        <v>83.896592356824868</v>
      </c>
      <c r="N39" s="92">
        <f>SUM(AN39:AQ39)</f>
        <v>47.834127205233159</v>
      </c>
      <c r="O39" s="89">
        <v>0</v>
      </c>
      <c r="P39" s="89">
        <v>0</v>
      </c>
      <c r="Q39" s="89">
        <v>-2.8053066324685142E-3</v>
      </c>
      <c r="R39" s="89">
        <f>F39-O39-P39-Q39</f>
        <v>-9.6970876982919023</v>
      </c>
      <c r="S39" s="89">
        <v>0</v>
      </c>
      <c r="T39" s="89">
        <v>12.384443718144029</v>
      </c>
      <c r="U39" s="89">
        <v>5.9994921629963116E-2</v>
      </c>
      <c r="V39" s="89">
        <f>G39-S39-T39-U39</f>
        <v>3.1467508938384139</v>
      </c>
      <c r="W39" s="89">
        <v>5.9060005955850938</v>
      </c>
      <c r="X39" s="89">
        <v>83.595172661369148</v>
      </c>
      <c r="Y39" s="89">
        <v>-2.1218964939383937</v>
      </c>
      <c r="Z39" s="89">
        <f>H39-W39-X39-Y39</f>
        <v>-10.71921478029202</v>
      </c>
      <c r="AA39" s="89">
        <v>92.288811504833504</v>
      </c>
      <c r="AB39" s="89">
        <v>73.973234517868505</v>
      </c>
      <c r="AC39" s="89">
        <v>13.317431643161342</v>
      </c>
      <c r="AD39" s="89">
        <f>I39-AA39-AB39-AC39</f>
        <v>-8.940512962483524</v>
      </c>
      <c r="AE39" s="89">
        <v>0</v>
      </c>
      <c r="AF39" s="89">
        <v>-4.8744138097968757E-2</v>
      </c>
      <c r="AG39" s="89">
        <v>-35.467845726898148</v>
      </c>
      <c r="AH39" s="89">
        <f>J39-AE39-AF39-AG39</f>
        <v>76.203599317825194</v>
      </c>
      <c r="AI39" s="89">
        <v>0</v>
      </c>
      <c r="AJ39" s="89">
        <v>28.192919286616387</v>
      </c>
      <c r="AK39" s="89">
        <v>-0.50380031411573967</v>
      </c>
      <c r="AL39" s="89">
        <f>K39-AI39-AJ39-AK39</f>
        <v>30.434404308058671</v>
      </c>
      <c r="AM39" s="89">
        <v>25.773069076265553</v>
      </c>
      <c r="AN39" s="89">
        <v>-3.9635779680310401E-2</v>
      </c>
      <c r="AO39" s="89">
        <v>0.6113310053613189</v>
      </c>
      <c r="AP39" s="89">
        <f>L39-(AM39+AN39+AO39)</f>
        <v>-14.452349367434335</v>
      </c>
      <c r="AQ39" s="91">
        <v>61.714781346986484</v>
      </c>
    </row>
    <row r="40" spans="1:43" hidden="1" outlineLevel="1" x14ac:dyDescent="0.3">
      <c r="A40" s="24" t="s">
        <v>52</v>
      </c>
      <c r="B40" s="23" t="s">
        <v>16</v>
      </c>
      <c r="C40" s="89">
        <v>0</v>
      </c>
      <c r="D40" s="89">
        <v>-57.205533713483753</v>
      </c>
      <c r="E40" s="89">
        <v>51.080515971306333</v>
      </c>
      <c r="F40" s="89">
        <v>14.906848235133323</v>
      </c>
      <c r="G40" s="89">
        <v>-13.491113799160294</v>
      </c>
      <c r="H40" s="89">
        <v>-1.4613570769592854</v>
      </c>
      <c r="I40" s="89">
        <v>14.271396944152743</v>
      </c>
      <c r="J40" s="89">
        <v>99.127611014358422</v>
      </c>
      <c r="K40" s="94">
        <v>-2.0535987967035521</v>
      </c>
      <c r="L40" s="93">
        <v>-8.8482773123324048</v>
      </c>
      <c r="M40" s="92">
        <f>SUM(AJ40:AM40)</f>
        <v>4.0528840045663328</v>
      </c>
      <c r="N40" s="92">
        <f>SUM(AN40:AQ40)</f>
        <v>-21.201335879027212</v>
      </c>
      <c r="O40" s="89">
        <v>9.7650471422536977</v>
      </c>
      <c r="P40" s="89">
        <v>2.3976393421558164</v>
      </c>
      <c r="Q40" s="89">
        <v>11.779102188998133</v>
      </c>
      <c r="R40" s="89">
        <f>F40-O40-P40-Q40</f>
        <v>-9.0349404382743241</v>
      </c>
      <c r="S40" s="89">
        <v>-1.6853204653989287</v>
      </c>
      <c r="T40" s="89">
        <v>-3.281950980020174</v>
      </c>
      <c r="U40" s="89">
        <v>-8.4646638143958768</v>
      </c>
      <c r="V40" s="89">
        <f>G40-S40-T40-U40</f>
        <v>-5.9178539345314363E-2</v>
      </c>
      <c r="W40" s="89">
        <v>-1.1061909799487042</v>
      </c>
      <c r="X40" s="89">
        <v>-8.1381617986868271E-2</v>
      </c>
      <c r="Y40" s="89">
        <v>-5.9880969915705906E-2</v>
      </c>
      <c r="Z40" s="89">
        <f>H40-W40-X40-Y40</f>
        <v>-0.21390350910800704</v>
      </c>
      <c r="AA40" s="89">
        <v>-9.1825961442758175E-2</v>
      </c>
      <c r="AB40" s="89">
        <v>-2.295858121309593</v>
      </c>
      <c r="AC40" s="89">
        <v>-0.50004098664885266</v>
      </c>
      <c r="AD40" s="89">
        <f>I40-AA40-AB40-AC40</f>
        <v>17.159122013553947</v>
      </c>
      <c r="AE40" s="89">
        <v>1.3100171441810387</v>
      </c>
      <c r="AF40" s="89">
        <v>0.19517694003892472</v>
      </c>
      <c r="AG40" s="89">
        <v>-0.90839842571042728</v>
      </c>
      <c r="AH40" s="89">
        <f>J40-AE40-AF40-AG40</f>
        <v>98.530815355848901</v>
      </c>
      <c r="AI40" s="89">
        <v>-0.15836136320941518</v>
      </c>
      <c r="AJ40" s="89">
        <v>-0.13215432080479983</v>
      </c>
      <c r="AK40" s="89">
        <v>0.52604084454225097</v>
      </c>
      <c r="AL40" s="89">
        <f>K40-AI40-AJ40-AK40</f>
        <v>-2.2891239572315878</v>
      </c>
      <c r="AM40" s="89">
        <v>5.9481214380604692</v>
      </c>
      <c r="AN40" s="89">
        <v>-1.4215348272537021</v>
      </c>
      <c r="AO40" s="89">
        <v>-0.49218787970780087</v>
      </c>
      <c r="AP40" s="89">
        <f>L40-(AM40+AN40+AO40)</f>
        <v>-12.882676043431371</v>
      </c>
      <c r="AQ40" s="91">
        <v>-6.4049371286343391</v>
      </c>
    </row>
    <row r="41" spans="1:43" hidden="1" outlineLevel="1" x14ac:dyDescent="0.3">
      <c r="A41" s="24"/>
      <c r="B41" s="23"/>
      <c r="C41" s="89"/>
      <c r="D41" s="89"/>
      <c r="E41" s="89"/>
      <c r="F41" s="89"/>
      <c r="G41" s="89"/>
      <c r="H41" s="89"/>
      <c r="I41" s="89"/>
      <c r="J41" s="89"/>
      <c r="K41" s="94"/>
      <c r="L41" s="93"/>
      <c r="M41" s="92"/>
      <c r="N41" s="92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4"/>
    </row>
    <row r="42" spans="1:43" collapsed="1" x14ac:dyDescent="0.3">
      <c r="A42" s="24" t="s">
        <v>51</v>
      </c>
      <c r="B42" s="23" t="s">
        <v>16</v>
      </c>
      <c r="C42" s="132">
        <f t="shared" ref="C42:L42" si="10">C23</f>
        <v>0</v>
      </c>
      <c r="D42" s="132">
        <f t="shared" si="10"/>
        <v>0</v>
      </c>
      <c r="E42" s="132">
        <f t="shared" si="10"/>
        <v>3.7295829708445778</v>
      </c>
      <c r="F42" s="132">
        <f t="shared" si="10"/>
        <v>-8.7296155807936557</v>
      </c>
      <c r="G42" s="132">
        <f t="shared" si="10"/>
        <v>-12.034538503636391</v>
      </c>
      <c r="H42" s="132">
        <f t="shared" si="10"/>
        <v>-17.299107518763456</v>
      </c>
      <c r="I42" s="132">
        <f t="shared" si="10"/>
        <v>1.5967122915987675</v>
      </c>
      <c r="J42" s="132">
        <f t="shared" si="10"/>
        <v>4.9849309398531103</v>
      </c>
      <c r="K42" s="136">
        <f t="shared" si="10"/>
        <v>7.6401945852252018</v>
      </c>
      <c r="L42" s="135">
        <f t="shared" si="10"/>
        <v>-20.733242958124798</v>
      </c>
      <c r="M42" s="134">
        <f>SUM(AJ42:AM42)</f>
        <v>2.9241869920070145</v>
      </c>
      <c r="N42" s="134" t="e">
        <f>SUM(AN42:AQ42)</f>
        <v>#REF!</v>
      </c>
      <c r="O42" s="132">
        <f t="shared" ref="O42:AM42" si="11">O23</f>
        <v>1.8364617307786564</v>
      </c>
      <c r="P42" s="132">
        <f t="shared" si="11"/>
        <v>-6.7444439905258236</v>
      </c>
      <c r="Q42" s="132">
        <f t="shared" si="11"/>
        <v>-3.1167205658001045</v>
      </c>
      <c r="R42" s="132">
        <f t="shared" si="11"/>
        <v>-0.7049127552463843</v>
      </c>
      <c r="S42" s="132">
        <f t="shared" si="11"/>
        <v>-3.5832150526483324</v>
      </c>
      <c r="T42" s="132">
        <f t="shared" si="11"/>
        <v>0.60095429474264883</v>
      </c>
      <c r="U42" s="132">
        <f t="shared" si="11"/>
        <v>0.89991241094340169</v>
      </c>
      <c r="V42" s="132">
        <f t="shared" si="11"/>
        <v>-9.95219015667411</v>
      </c>
      <c r="W42" s="132">
        <f t="shared" si="11"/>
        <v>-11.509849142170365</v>
      </c>
      <c r="X42" s="132">
        <f t="shared" si="11"/>
        <v>7.9505491046887373</v>
      </c>
      <c r="Y42" s="132">
        <f t="shared" si="11"/>
        <v>-7.3402305073042502</v>
      </c>
      <c r="Z42" s="132">
        <f t="shared" si="11"/>
        <v>-6.3995769739775783</v>
      </c>
      <c r="AA42" s="132">
        <f t="shared" si="11"/>
        <v>-1.6575761239823301</v>
      </c>
      <c r="AB42" s="132">
        <f t="shared" si="11"/>
        <v>3.7938415595506001</v>
      </c>
      <c r="AC42" s="132">
        <f t="shared" si="11"/>
        <v>-1.7116384669547318</v>
      </c>
      <c r="AD42" s="132">
        <f t="shared" si="11"/>
        <v>1.1720853229852288</v>
      </c>
      <c r="AE42" s="132">
        <f t="shared" si="11"/>
        <v>5.9635845080908005</v>
      </c>
      <c r="AF42" s="132">
        <f t="shared" si="11"/>
        <v>-1.2513801611229693</v>
      </c>
      <c r="AG42" s="132">
        <f t="shared" si="11"/>
        <v>-0.47103525838693439</v>
      </c>
      <c r="AH42" s="132">
        <f t="shared" si="11"/>
        <v>0.7437618512722135</v>
      </c>
      <c r="AI42" s="132">
        <f t="shared" si="11"/>
        <v>2.9669376662067153</v>
      </c>
      <c r="AJ42" s="132">
        <f t="shared" si="11"/>
        <v>1.4830710528711462</v>
      </c>
      <c r="AK42" s="132">
        <f t="shared" si="11"/>
        <v>12.956283109051427</v>
      </c>
      <c r="AL42" s="132">
        <f t="shared" si="11"/>
        <v>-8.1383858576320947</v>
      </c>
      <c r="AM42" s="132">
        <f t="shared" si="11"/>
        <v>-3.3767813122834638</v>
      </c>
      <c r="AN42" s="132">
        <v>-11.137306008478399</v>
      </c>
      <c r="AO42" s="132" t="e">
        <f>#REF!-(AM42+AN42)</f>
        <v>#REF!</v>
      </c>
      <c r="AP42" s="132" t="e">
        <f>L42-(AM42+AN42+AO42)</f>
        <v>#REF!</v>
      </c>
      <c r="AQ42" s="133">
        <f>AQ23</f>
        <v>-26.066698115061886</v>
      </c>
    </row>
    <row r="43" spans="1:43" s="148" customFormat="1" x14ac:dyDescent="0.3">
      <c r="A43" s="153" t="s">
        <v>50</v>
      </c>
      <c r="B43" s="152" t="s">
        <v>16</v>
      </c>
      <c r="C43" s="149">
        <f t="shared" ref="C43:K43" si="12">C27+C35+C37-C42</f>
        <v>328.44460274360512</v>
      </c>
      <c r="D43" s="149">
        <f t="shared" si="12"/>
        <v>510.20359624881479</v>
      </c>
      <c r="E43" s="149">
        <f t="shared" si="12"/>
        <v>88.127242673786313</v>
      </c>
      <c r="F43" s="149">
        <f t="shared" si="12"/>
        <v>49.646788423618254</v>
      </c>
      <c r="G43" s="149">
        <f t="shared" si="12"/>
        <v>51.590894688379635</v>
      </c>
      <c r="H43" s="149">
        <f t="shared" si="12"/>
        <v>192.76800776363771</v>
      </c>
      <c r="I43" s="149">
        <f t="shared" si="12"/>
        <v>458.97528146530084</v>
      </c>
      <c r="J43" s="149">
        <f t="shared" si="12"/>
        <v>615.40731464579096</v>
      </c>
      <c r="K43" s="151">
        <f t="shared" si="12"/>
        <v>818.80462555937856</v>
      </c>
      <c r="L43" s="150">
        <f>L27+L35+L37-L42-L41</f>
        <v>169.17619770737437</v>
      </c>
      <c r="M43" s="86">
        <f>M27+M35+M37-M42-M41</f>
        <v>751.72100576600917</v>
      </c>
      <c r="N43" s="86" t="e">
        <f>N27+N35+N37-N42-N41</f>
        <v>#REF!</v>
      </c>
      <c r="O43" s="149">
        <f t="shared" ref="O43:AM43" si="13">O27+O35+O37-O42</f>
        <v>16.473359122583894</v>
      </c>
      <c r="P43" s="149">
        <f t="shared" si="13"/>
        <v>7.1453647092702504</v>
      </c>
      <c r="Q43" s="149">
        <f t="shared" si="13"/>
        <v>35.494986582699013</v>
      </c>
      <c r="R43" s="149">
        <f t="shared" si="13"/>
        <v>-15.889214213243436</v>
      </c>
      <c r="S43" s="149">
        <f t="shared" si="13"/>
        <v>12.718317664371686</v>
      </c>
      <c r="T43" s="149">
        <f t="shared" si="13"/>
        <v>47.029534581698449</v>
      </c>
      <c r="U43" s="149">
        <f t="shared" si="13"/>
        <v>19.903356609395054</v>
      </c>
      <c r="V43" s="149">
        <f t="shared" si="13"/>
        <v>-28.060053206057415</v>
      </c>
      <c r="W43" s="149">
        <f t="shared" si="13"/>
        <v>12.567906746307051</v>
      </c>
      <c r="X43" s="149">
        <f t="shared" si="13"/>
        <v>164.25489949965922</v>
      </c>
      <c r="Y43" s="149">
        <f t="shared" si="13"/>
        <v>10.012257843355977</v>
      </c>
      <c r="Z43" s="149">
        <f t="shared" si="13"/>
        <v>5.9329436743154043</v>
      </c>
      <c r="AA43" s="149">
        <f t="shared" si="13"/>
        <v>115.14172620416883</v>
      </c>
      <c r="AB43" s="149">
        <f t="shared" si="13"/>
        <v>168.26275926163643</v>
      </c>
      <c r="AC43" s="149">
        <f t="shared" si="13"/>
        <v>92.072470535511513</v>
      </c>
      <c r="AD43" s="149">
        <f t="shared" si="13"/>
        <v>83.498349144476762</v>
      </c>
      <c r="AE43" s="149">
        <f t="shared" si="13"/>
        <v>126.08852037309151</v>
      </c>
      <c r="AF43" s="149">
        <f t="shared" si="13"/>
        <v>86.099736375499901</v>
      </c>
      <c r="AG43" s="149">
        <f t="shared" si="13"/>
        <v>105.42944014664675</v>
      </c>
      <c r="AH43" s="149">
        <f t="shared" si="13"/>
        <v>297.78962044509763</v>
      </c>
      <c r="AI43" s="149">
        <f t="shared" si="13"/>
        <v>184.32509943992466</v>
      </c>
      <c r="AJ43" s="149">
        <f t="shared" si="13"/>
        <v>258.52872780109504</v>
      </c>
      <c r="AK43" s="149">
        <f t="shared" si="13"/>
        <v>306.92879898313072</v>
      </c>
      <c r="AL43" s="149">
        <f t="shared" si="13"/>
        <v>69.021999335228571</v>
      </c>
      <c r="AM43" s="149">
        <f t="shared" si="13"/>
        <v>117.24147964655474</v>
      </c>
      <c r="AN43" s="149">
        <v>71.781541319448621</v>
      </c>
      <c r="AO43" s="149">
        <v>27.195271638221129</v>
      </c>
      <c r="AP43" s="149" t="e">
        <f>AP27+AP35+AP37-AP42-AP41</f>
        <v>#REF!</v>
      </c>
      <c r="AQ43" s="84">
        <f>AQ27+AQ35+AQ37-AQ42-AQ41</f>
        <v>18.243248943375935</v>
      </c>
    </row>
    <row r="44" spans="1:43" x14ac:dyDescent="0.3">
      <c r="A44" s="139" t="s">
        <v>49</v>
      </c>
      <c r="B44" s="138" t="s">
        <v>48</v>
      </c>
      <c r="C44" s="144">
        <f>(C43+C30)/C31*C8</f>
        <v>2.4556442199855861</v>
      </c>
      <c r="D44" s="144">
        <f>(D43+D30)/D31*D8</f>
        <v>3.2839964697484754</v>
      </c>
      <c r="E44" s="144">
        <v>0.56917630280227949</v>
      </c>
      <c r="F44" s="144">
        <f>(F43+F30)/F31*F8</f>
        <v>0.31689955041870521</v>
      </c>
      <c r="G44" s="144">
        <f>(G43+G30)/G31*G8</f>
        <v>0.31102564067742117</v>
      </c>
      <c r="H44" s="144">
        <f>(H43+H30)/H31*H8</f>
        <v>1.1547499834314743</v>
      </c>
      <c r="I44" s="144">
        <v>3.1462915936106399</v>
      </c>
      <c r="J44" s="144">
        <v>3.9783514879701531</v>
      </c>
      <c r="K44" s="147">
        <v>4.6113319058785187</v>
      </c>
      <c r="L44" s="146">
        <v>0.76043576575168381</v>
      </c>
      <c r="M44" s="145">
        <v>4.1863122482226061</v>
      </c>
      <c r="N44" s="145">
        <v>0.21508734028877435</v>
      </c>
      <c r="O44" s="144">
        <v>0.10195924313969945</v>
      </c>
      <c r="P44" s="144">
        <v>4.4509256568561736E-2</v>
      </c>
      <c r="Q44" s="144">
        <v>0.22644781946622444</v>
      </c>
      <c r="R44" s="144">
        <v>-9.7512866471400228E-2</v>
      </c>
      <c r="S44" s="144">
        <v>8.6290604498582488E-2</v>
      </c>
      <c r="T44" s="144">
        <v>0.31783126151052438</v>
      </c>
      <c r="U44" s="144">
        <v>0.13187479062511712</v>
      </c>
      <c r="V44" s="144">
        <v>-0.22510488293762621</v>
      </c>
      <c r="W44" s="144">
        <v>3.1445169830443424E-2</v>
      </c>
      <c r="X44" s="144">
        <v>1.0708623834761568</v>
      </c>
      <c r="Y44" s="144">
        <v>4.4596534064234715E-2</v>
      </c>
      <c r="Z44" s="144">
        <v>7.8461432277453381E-3</v>
      </c>
      <c r="AA44" s="144">
        <v>0.79822939179106611</v>
      </c>
      <c r="AB44" s="144">
        <v>1.1817349343503296</v>
      </c>
      <c r="AC44" s="144">
        <v>0.60647385488038252</v>
      </c>
      <c r="AD44" s="144">
        <v>0.55989857631495754</v>
      </c>
      <c r="AE44" s="144">
        <v>0.86566511300965976</v>
      </c>
      <c r="AF44" s="144">
        <v>0.55569591405874119</v>
      </c>
      <c r="AG44" s="144">
        <v>0.64247234001008913</v>
      </c>
      <c r="AH44" s="144">
        <v>1.9145181208916631</v>
      </c>
      <c r="AI44" s="144">
        <v>1.039280442845081</v>
      </c>
      <c r="AJ44" s="144">
        <v>1.45</v>
      </c>
      <c r="AK44" s="144">
        <v>1.7528168595482341</v>
      </c>
      <c r="AL44" s="144">
        <v>0.36923460348520321</v>
      </c>
      <c r="AM44" s="144">
        <v>0.61426078518916916</v>
      </c>
      <c r="AN44" s="144">
        <v>0.35716913966110292</v>
      </c>
      <c r="AO44" s="144">
        <v>9.4078962817602016E-2</v>
      </c>
      <c r="AP44" s="144">
        <v>-0.30507312191619013</v>
      </c>
      <c r="AQ44" s="116">
        <v>6.8912359726259531E-2</v>
      </c>
    </row>
    <row r="45" spans="1:43" s="50" customFormat="1" ht="25" x14ac:dyDescent="0.5">
      <c r="A45" s="58" t="s">
        <v>47</v>
      </c>
      <c r="B45" s="57"/>
      <c r="C45" s="52"/>
      <c r="D45" s="52"/>
      <c r="E45" s="52"/>
      <c r="F45" s="52"/>
      <c r="G45" s="53"/>
      <c r="H45" s="53"/>
      <c r="I45" s="53"/>
      <c r="J45" s="53"/>
      <c r="K45" s="56"/>
      <c r="L45" s="55"/>
      <c r="M45" s="54"/>
      <c r="N45" s="54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143"/>
    </row>
    <row r="46" spans="1:43" x14ac:dyDescent="0.3">
      <c r="A46" s="24" t="s">
        <v>46</v>
      </c>
      <c r="B46" s="23" t="s">
        <v>16</v>
      </c>
      <c r="C46" s="89">
        <v>1063.5693983344004</v>
      </c>
      <c r="D46" s="89">
        <v>1935.7424142979755</v>
      </c>
      <c r="E46" s="89">
        <v>2632.2327269878165</v>
      </c>
      <c r="F46" s="89">
        <f>R46</f>
        <v>2598.4978789282495</v>
      </c>
      <c r="G46" s="89">
        <f>V46</f>
        <v>2223.5102952847651</v>
      </c>
      <c r="H46" s="89">
        <f>Z46</f>
        <v>2316.6943577750317</v>
      </c>
      <c r="I46" s="89">
        <v>2849.6665987546994</v>
      </c>
      <c r="J46" s="89">
        <v>2930.9189771395522</v>
      </c>
      <c r="K46" s="94">
        <f>AL46</f>
        <v>4214.6460730112349</v>
      </c>
      <c r="L46" s="93">
        <f>AP46</f>
        <v>4873.3586920474909</v>
      </c>
      <c r="M46" s="92">
        <f>AM46</f>
        <v>4603.1892668420742</v>
      </c>
      <c r="N46" s="92">
        <f>AQ46</f>
        <v>7175.1602643918814</v>
      </c>
      <c r="O46" s="89">
        <v>2755.2007096917278</v>
      </c>
      <c r="P46" s="89">
        <v>2618.7699464453808</v>
      </c>
      <c r="Q46" s="89">
        <v>2600.4895717521431</v>
      </c>
      <c r="R46" s="89">
        <v>2598.4978789282495</v>
      </c>
      <c r="S46" s="89">
        <v>2554.4005215268535</v>
      </c>
      <c r="T46" s="89">
        <v>2535.1896548937025</v>
      </c>
      <c r="U46" s="89">
        <v>2479.0044811473567</v>
      </c>
      <c r="V46" s="89">
        <v>2223.5102952847651</v>
      </c>
      <c r="W46" s="89">
        <v>2212.8338622147603</v>
      </c>
      <c r="X46" s="89">
        <v>2339.7914552292591</v>
      </c>
      <c r="Y46" s="89">
        <v>2337.0495138797241</v>
      </c>
      <c r="Z46" s="89">
        <v>2316.6943577750317</v>
      </c>
      <c r="AA46" s="89">
        <v>2850.6824218483962</v>
      </c>
      <c r="AB46" s="89">
        <v>3040.1814088606661</v>
      </c>
      <c r="AC46" s="89">
        <v>2862.4568370514035</v>
      </c>
      <c r="AD46" s="89">
        <f>I46</f>
        <v>2849.6665987546994</v>
      </c>
      <c r="AE46" s="89">
        <v>2859.2447336872751</v>
      </c>
      <c r="AF46" s="89">
        <v>3139.6323424070347</v>
      </c>
      <c r="AG46" s="89">
        <v>2780.0815442154849</v>
      </c>
      <c r="AH46" s="89">
        <f>J46</f>
        <v>2930.9189771395522</v>
      </c>
      <c r="AI46" s="89">
        <v>2904.9936282891158</v>
      </c>
      <c r="AJ46" s="89">
        <v>3423.4253117537805</v>
      </c>
      <c r="AK46" s="89">
        <v>3634.7212296260641</v>
      </c>
      <c r="AL46" s="89">
        <v>4214.6460730112349</v>
      </c>
      <c r="AM46" s="89">
        <v>4603.1892668420742</v>
      </c>
      <c r="AN46" s="89">
        <v>4726.6436705340502</v>
      </c>
      <c r="AO46" s="89">
        <v>4685.7961748044427</v>
      </c>
      <c r="AP46" s="89">
        <v>4873.3586920474909</v>
      </c>
      <c r="AQ46" s="91">
        <v>7175.1602643918814</v>
      </c>
    </row>
    <row r="47" spans="1:43" x14ac:dyDescent="0.3">
      <c r="A47" s="24" t="s">
        <v>45</v>
      </c>
      <c r="B47" s="23" t="s">
        <v>16</v>
      </c>
      <c r="C47" s="132">
        <v>-67.128117195610145</v>
      </c>
      <c r="D47" s="132">
        <v>-556.41251078185746</v>
      </c>
      <c r="E47" s="132">
        <v>-151.18172494757499</v>
      </c>
      <c r="F47" s="132">
        <f>R47</f>
        <v>-132.62980785718821</v>
      </c>
      <c r="G47" s="132">
        <f>V47</f>
        <v>-322.72645465336285</v>
      </c>
      <c r="H47" s="132">
        <f>Z47</f>
        <v>-118.37631014955925</v>
      </c>
      <c r="I47" s="132">
        <v>-127.74053816603856</v>
      </c>
      <c r="J47" s="132">
        <v>-208.62468194294127</v>
      </c>
      <c r="K47" s="136">
        <f>AL47</f>
        <v>-164.99813343546535</v>
      </c>
      <c r="L47" s="135">
        <v>-353.39343048884922</v>
      </c>
      <c r="M47" s="134">
        <f>AM47</f>
        <v>-206.54966611200265</v>
      </c>
      <c r="N47" s="134">
        <f>AQ47</f>
        <v>-648.69267995072823</v>
      </c>
      <c r="O47" s="132">
        <v>-195.01509800911001</v>
      </c>
      <c r="P47" s="132">
        <v>-141.96758353340883</v>
      </c>
      <c r="Q47" s="132">
        <v>-120.39955689287783</v>
      </c>
      <c r="R47" s="132">
        <v>-132.62980785718821</v>
      </c>
      <c r="S47" s="132">
        <v>-139.25787045133606</v>
      </c>
      <c r="T47" s="132">
        <v>-124.21587647460319</v>
      </c>
      <c r="U47" s="132">
        <v>-117.66884285003916</v>
      </c>
      <c r="V47" s="132">
        <v>-322.72645465336285</v>
      </c>
      <c r="W47" s="132">
        <v>-438.08932786371599</v>
      </c>
      <c r="X47" s="132">
        <v>-178.60023268445676</v>
      </c>
      <c r="Y47" s="132">
        <v>-145.6794321221733</v>
      </c>
      <c r="Z47" s="132">
        <v>-118.37631014955925</v>
      </c>
      <c r="AA47" s="132">
        <v>-222.29023211204236</v>
      </c>
      <c r="AB47" s="132">
        <v>-131.13215291958275</v>
      </c>
      <c r="AC47" s="132">
        <v>-117.91280779872186</v>
      </c>
      <c r="AD47" s="132">
        <f>I47</f>
        <v>-127.74053816603856</v>
      </c>
      <c r="AE47" s="132">
        <v>-148.85322727917497</v>
      </c>
      <c r="AF47" s="132">
        <v>-162.27773438768952</v>
      </c>
      <c r="AG47" s="132">
        <v>-136.56332913967901</v>
      </c>
      <c r="AH47" s="132">
        <f>J47</f>
        <v>-208.62468194294127</v>
      </c>
      <c r="AI47" s="132">
        <v>-422.83941268229989</v>
      </c>
      <c r="AJ47" s="132">
        <v>-683.28699552762225</v>
      </c>
      <c r="AK47" s="132">
        <v>-348.17575645159343</v>
      </c>
      <c r="AL47" s="132">
        <v>-164.99813343546535</v>
      </c>
      <c r="AM47" s="132">
        <v>-206.54966611200265</v>
      </c>
      <c r="AN47" s="132">
        <v>-269.82477111956536</v>
      </c>
      <c r="AO47" s="132">
        <v>-358.55457687411479</v>
      </c>
      <c r="AP47" s="132">
        <v>-353.39343048884922</v>
      </c>
      <c r="AQ47" s="133">
        <v>-648.69267995072823</v>
      </c>
    </row>
    <row r="48" spans="1:43" s="131" customFormat="1" x14ac:dyDescent="0.3">
      <c r="A48" s="139" t="s">
        <v>44</v>
      </c>
      <c r="B48" s="138" t="s">
        <v>16</v>
      </c>
      <c r="C48" s="142">
        <f t="shared" ref="C48:AQ48" si="14">C46+C47</f>
        <v>996.44128113879026</v>
      </c>
      <c r="D48" s="142">
        <f t="shared" si="14"/>
        <v>1379.3299035161181</v>
      </c>
      <c r="E48" s="142">
        <f t="shared" si="14"/>
        <v>2481.0510020402417</v>
      </c>
      <c r="F48" s="142">
        <f t="shared" si="14"/>
        <v>2465.8680710710614</v>
      </c>
      <c r="G48" s="141">
        <f t="shared" si="14"/>
        <v>1900.7838406314022</v>
      </c>
      <c r="H48" s="141">
        <f t="shared" si="14"/>
        <v>2198.3180476254724</v>
      </c>
      <c r="I48" s="89">
        <f t="shared" si="14"/>
        <v>2721.9260605886607</v>
      </c>
      <c r="J48" s="89">
        <f t="shared" si="14"/>
        <v>2722.2942951966111</v>
      </c>
      <c r="K48" s="94">
        <f t="shared" si="14"/>
        <v>4049.6479395757697</v>
      </c>
      <c r="L48" s="93">
        <f t="shared" si="14"/>
        <v>4519.9652615586419</v>
      </c>
      <c r="M48" s="92">
        <f t="shared" si="14"/>
        <v>4396.6396007300718</v>
      </c>
      <c r="N48" s="92">
        <f t="shared" si="14"/>
        <v>6526.4675844411531</v>
      </c>
      <c r="O48" s="142">
        <f t="shared" si="14"/>
        <v>2560.1856116826179</v>
      </c>
      <c r="P48" s="142">
        <f t="shared" si="14"/>
        <v>2476.8023629119721</v>
      </c>
      <c r="Q48" s="142">
        <f t="shared" si="14"/>
        <v>2480.0900148592655</v>
      </c>
      <c r="R48" s="142">
        <f t="shared" si="14"/>
        <v>2465.8680710710614</v>
      </c>
      <c r="S48" s="142">
        <f t="shared" si="14"/>
        <v>2415.1426510755173</v>
      </c>
      <c r="T48" s="142">
        <f t="shared" si="14"/>
        <v>2410.9737784190993</v>
      </c>
      <c r="U48" s="142">
        <f t="shared" si="14"/>
        <v>2361.3356382973175</v>
      </c>
      <c r="V48" s="142">
        <f t="shared" si="14"/>
        <v>1900.7838406314022</v>
      </c>
      <c r="W48" s="142">
        <f t="shared" si="14"/>
        <v>1774.7445343510444</v>
      </c>
      <c r="X48" s="142">
        <f t="shared" si="14"/>
        <v>2161.1912225448023</v>
      </c>
      <c r="Y48" s="142">
        <f t="shared" si="14"/>
        <v>2191.3700817575509</v>
      </c>
      <c r="Z48" s="142">
        <f t="shared" si="14"/>
        <v>2198.3180476254724</v>
      </c>
      <c r="AA48" s="142">
        <f t="shared" si="14"/>
        <v>2628.3921897363539</v>
      </c>
      <c r="AB48" s="142">
        <f t="shared" si="14"/>
        <v>2909.0492559410832</v>
      </c>
      <c r="AC48" s="142">
        <f t="shared" si="14"/>
        <v>2744.5440292526814</v>
      </c>
      <c r="AD48" s="142">
        <f t="shared" si="14"/>
        <v>2721.9260605886607</v>
      </c>
      <c r="AE48" s="142">
        <f t="shared" si="14"/>
        <v>2710.3915064081002</v>
      </c>
      <c r="AF48" s="142">
        <f t="shared" si="14"/>
        <v>2977.3546080193451</v>
      </c>
      <c r="AG48" s="142">
        <f t="shared" si="14"/>
        <v>2643.518215075806</v>
      </c>
      <c r="AH48" s="142">
        <f t="shared" si="14"/>
        <v>2722.2942951966111</v>
      </c>
      <c r="AI48" s="141">
        <f t="shared" si="14"/>
        <v>2482.1542156068158</v>
      </c>
      <c r="AJ48" s="141">
        <f t="shared" si="14"/>
        <v>2740.1383162261582</v>
      </c>
      <c r="AK48" s="141">
        <f t="shared" si="14"/>
        <v>3286.5454731744708</v>
      </c>
      <c r="AL48" s="141">
        <f t="shared" si="14"/>
        <v>4049.6479395757697</v>
      </c>
      <c r="AM48" s="141">
        <f t="shared" si="14"/>
        <v>4396.6396007300718</v>
      </c>
      <c r="AN48" s="141">
        <f t="shared" si="14"/>
        <v>4456.8188994144848</v>
      </c>
      <c r="AO48" s="141">
        <f t="shared" si="14"/>
        <v>4327.2415979303278</v>
      </c>
      <c r="AP48" s="141">
        <f t="shared" si="14"/>
        <v>4519.9652615586419</v>
      </c>
      <c r="AQ48" s="140">
        <f t="shared" si="14"/>
        <v>6526.4675844411531</v>
      </c>
    </row>
    <row r="49" spans="1:45" s="131" customFormat="1" x14ac:dyDescent="0.3">
      <c r="A49" s="139" t="s">
        <v>43</v>
      </c>
      <c r="B49" s="138" t="s">
        <v>16</v>
      </c>
      <c r="C49" s="137">
        <v>0</v>
      </c>
      <c r="D49" s="137">
        <v>-211.16272025041653</v>
      </c>
      <c r="E49" s="137">
        <v>-161.18537423386283</v>
      </c>
      <c r="F49" s="137">
        <v>-241.44668673964452</v>
      </c>
      <c r="G49" s="137">
        <v>-140.84773837332767</v>
      </c>
      <c r="H49" s="137">
        <v>-333.5626514627279</v>
      </c>
      <c r="I49" s="132">
        <v>-460.22345950594274</v>
      </c>
      <c r="J49" s="132">
        <v>-763.50424512640961</v>
      </c>
      <c r="K49" s="136">
        <f>AL49</f>
        <v>-1219.6714433149548</v>
      </c>
      <c r="L49" s="135">
        <f>AP49</f>
        <v>-1480.6400341223161</v>
      </c>
      <c r="M49" s="134">
        <f>AM49</f>
        <v>-1289.4496604730332</v>
      </c>
      <c r="N49" s="134">
        <f>AQ49</f>
        <v>-603.24041696056861</v>
      </c>
      <c r="O49" s="132">
        <v>-242.3212256203262</v>
      </c>
      <c r="P49" s="132">
        <v>-214.48520027858265</v>
      </c>
      <c r="Q49" s="132">
        <v>-213.60532690029788</v>
      </c>
      <c r="R49" s="132">
        <v>-241.44668673964452</v>
      </c>
      <c r="S49" s="132">
        <v>-171.2796658378407</v>
      </c>
      <c r="T49" s="132">
        <v>-190.69977689433802</v>
      </c>
      <c r="U49" s="132">
        <v>-191.15091757713918</v>
      </c>
      <c r="V49" s="132">
        <v>-140.84773837332767</v>
      </c>
      <c r="W49" s="132">
        <v>-158.4401273867947</v>
      </c>
      <c r="X49" s="132">
        <v>-164.86540101967236</v>
      </c>
      <c r="Y49" s="132">
        <v>-289.49960206223273</v>
      </c>
      <c r="Z49" s="132">
        <v>-333.5626514627279</v>
      </c>
      <c r="AA49" s="132">
        <v>-786.55493582431984</v>
      </c>
      <c r="AB49" s="132">
        <v>-399.15898992215205</v>
      </c>
      <c r="AC49" s="132">
        <v>-411.0314744641708</v>
      </c>
      <c r="AD49" s="132">
        <f>I49</f>
        <v>-460.22345950594274</v>
      </c>
      <c r="AE49" s="132">
        <v>-534.73513935664118</v>
      </c>
      <c r="AF49" s="132">
        <v>-635.24047623140677</v>
      </c>
      <c r="AG49" s="132">
        <v>-753.3090489339852</v>
      </c>
      <c r="AH49" s="132">
        <f>J49</f>
        <v>-763.50424512640961</v>
      </c>
      <c r="AI49" s="132">
        <v>-872.06953866703179</v>
      </c>
      <c r="AJ49" s="132">
        <v>-795.24536922623543</v>
      </c>
      <c r="AK49" s="132">
        <v>-842.903357179512</v>
      </c>
      <c r="AL49" s="132">
        <v>-1219.6714433149548</v>
      </c>
      <c r="AM49" s="132">
        <v>-1289.4496604730332</v>
      </c>
      <c r="AN49" s="132">
        <v>-1387.9380833762311</v>
      </c>
      <c r="AO49" s="132">
        <v>-1465.8802899712477</v>
      </c>
      <c r="AP49" s="132">
        <v>-1480.6400341223161</v>
      </c>
      <c r="AQ49" s="133">
        <v>-603.24041696056861</v>
      </c>
    </row>
    <row r="50" spans="1:45" s="122" customFormat="1" x14ac:dyDescent="0.3">
      <c r="A50" s="130" t="s">
        <v>42</v>
      </c>
      <c r="B50" s="129" t="s">
        <v>16</v>
      </c>
      <c r="C50" s="128">
        <f t="shared" ref="C50:AQ50" si="15">C48+C49</f>
        <v>996.44128113879026</v>
      </c>
      <c r="D50" s="128">
        <f t="shared" si="15"/>
        <v>1168.1671832657016</v>
      </c>
      <c r="E50" s="128">
        <f t="shared" si="15"/>
        <v>2319.8656278063791</v>
      </c>
      <c r="F50" s="128">
        <f t="shared" si="15"/>
        <v>2224.4213843314169</v>
      </c>
      <c r="G50" s="124">
        <f t="shared" si="15"/>
        <v>1759.9361022580745</v>
      </c>
      <c r="H50" s="124">
        <f t="shared" si="15"/>
        <v>1864.7553961627445</v>
      </c>
      <c r="I50" s="124">
        <f t="shared" si="15"/>
        <v>2261.702601082718</v>
      </c>
      <c r="J50" s="124">
        <f t="shared" si="15"/>
        <v>1958.7900500702015</v>
      </c>
      <c r="K50" s="127">
        <f t="shared" si="15"/>
        <v>2829.9764962608151</v>
      </c>
      <c r="L50" s="126">
        <f t="shared" si="15"/>
        <v>3039.3252274363258</v>
      </c>
      <c r="M50" s="125">
        <f t="shared" si="15"/>
        <v>3107.1899402570389</v>
      </c>
      <c r="N50" s="125">
        <f t="shared" si="15"/>
        <v>5923.2271674805843</v>
      </c>
      <c r="O50" s="124">
        <f t="shared" si="15"/>
        <v>2317.8643860622919</v>
      </c>
      <c r="P50" s="124">
        <f t="shared" si="15"/>
        <v>2262.3171626333892</v>
      </c>
      <c r="Q50" s="124">
        <f t="shared" si="15"/>
        <v>2266.4846879589677</v>
      </c>
      <c r="R50" s="124">
        <f t="shared" si="15"/>
        <v>2224.4213843314169</v>
      </c>
      <c r="S50" s="124">
        <f t="shared" si="15"/>
        <v>2243.8629852376766</v>
      </c>
      <c r="T50" s="124">
        <f t="shared" si="15"/>
        <v>2220.2740015247614</v>
      </c>
      <c r="U50" s="124">
        <f t="shared" si="15"/>
        <v>2170.1847207201781</v>
      </c>
      <c r="V50" s="124">
        <f t="shared" si="15"/>
        <v>1759.9361022580745</v>
      </c>
      <c r="W50" s="124">
        <f t="shared" si="15"/>
        <v>1616.3044069642497</v>
      </c>
      <c r="X50" s="124">
        <f t="shared" si="15"/>
        <v>1996.3258215251299</v>
      </c>
      <c r="Y50" s="124">
        <f t="shared" si="15"/>
        <v>1901.8704796953182</v>
      </c>
      <c r="Z50" s="124">
        <f t="shared" si="15"/>
        <v>1864.7553961627445</v>
      </c>
      <c r="AA50" s="124">
        <f t="shared" si="15"/>
        <v>1841.8372539120342</v>
      </c>
      <c r="AB50" s="124">
        <f t="shared" si="15"/>
        <v>2509.890266018931</v>
      </c>
      <c r="AC50" s="124">
        <f t="shared" si="15"/>
        <v>2333.5125547885104</v>
      </c>
      <c r="AD50" s="124">
        <f t="shared" si="15"/>
        <v>2261.702601082718</v>
      </c>
      <c r="AE50" s="124">
        <f t="shared" si="15"/>
        <v>2175.6563670514588</v>
      </c>
      <c r="AF50" s="124">
        <f t="shared" si="15"/>
        <v>2342.1141317879383</v>
      </c>
      <c r="AG50" s="124">
        <f t="shared" si="15"/>
        <v>1890.2091661418208</v>
      </c>
      <c r="AH50" s="124">
        <f t="shared" si="15"/>
        <v>1958.7900500702015</v>
      </c>
      <c r="AI50" s="124">
        <f t="shared" si="15"/>
        <v>1610.084676939784</v>
      </c>
      <c r="AJ50" s="124">
        <f t="shared" si="15"/>
        <v>1944.8929469999227</v>
      </c>
      <c r="AK50" s="124">
        <f t="shared" si="15"/>
        <v>2443.6421159949587</v>
      </c>
      <c r="AL50" s="124">
        <f t="shared" si="15"/>
        <v>2829.9764962608151</v>
      </c>
      <c r="AM50" s="124">
        <f t="shared" si="15"/>
        <v>3107.1899402570389</v>
      </c>
      <c r="AN50" s="124">
        <f t="shared" si="15"/>
        <v>3068.8808160382537</v>
      </c>
      <c r="AO50" s="124">
        <f t="shared" si="15"/>
        <v>2861.36130795908</v>
      </c>
      <c r="AP50" s="124">
        <f t="shared" si="15"/>
        <v>3039.3252274363258</v>
      </c>
      <c r="AQ50" s="123">
        <f t="shared" si="15"/>
        <v>5923.2271674805843</v>
      </c>
    </row>
    <row r="51" spans="1:45" x14ac:dyDescent="0.3">
      <c r="A51" s="90" t="s">
        <v>41</v>
      </c>
      <c r="B51" s="23" t="s">
        <v>16</v>
      </c>
      <c r="C51" s="85">
        <v>1069.3071277192028</v>
      </c>
      <c r="D51" s="85">
        <v>1854.3318018882212</v>
      </c>
      <c r="E51" s="85">
        <v>1846.6128768983665</v>
      </c>
      <c r="F51" s="85">
        <v>1841.766748981127</v>
      </c>
      <c r="G51" s="85">
        <v>2263.4357081738885</v>
      </c>
      <c r="H51" s="85">
        <v>2298.5918822010276</v>
      </c>
      <c r="I51" s="85">
        <v>2562.4654556009227</v>
      </c>
      <c r="J51" s="85">
        <v>3640.8633789155133</v>
      </c>
      <c r="K51" s="88">
        <f>AL51</f>
        <v>4679.7008085103762</v>
      </c>
      <c r="L51" s="87">
        <f>AP51</f>
        <v>4582.0551170657291</v>
      </c>
      <c r="M51" s="86">
        <f>AM51</f>
        <v>4803.5036794638463</v>
      </c>
      <c r="N51" s="86">
        <f>AQ51</f>
        <v>4401.6633108058486</v>
      </c>
      <c r="O51" s="85">
        <v>1842.7179828377434</v>
      </c>
      <c r="P51" s="85">
        <v>1838.7456589274298</v>
      </c>
      <c r="Q51" s="85">
        <v>1871.9171601780142</v>
      </c>
      <c r="R51" s="85">
        <v>1876.2879720603653</v>
      </c>
      <c r="S51" s="85">
        <v>1858.9180561960663</v>
      </c>
      <c r="T51" s="85">
        <v>1912.7562544765517</v>
      </c>
      <c r="U51" s="85">
        <v>1858.9195248813176</v>
      </c>
      <c r="V51" s="85">
        <f>G51</f>
        <v>2263.4357081738885</v>
      </c>
      <c r="W51" s="85">
        <v>2213.5085730455653</v>
      </c>
      <c r="X51" s="85">
        <v>2351.5458146722008</v>
      </c>
      <c r="Y51" s="85">
        <v>2311.8544793734327</v>
      </c>
      <c r="Z51" s="85">
        <v>2298.5918822010276</v>
      </c>
      <c r="AA51" s="85">
        <v>2448.7853583509273</v>
      </c>
      <c r="AB51" s="85">
        <v>2536.4391049510805</v>
      </c>
      <c r="AC51" s="85">
        <v>2572.012167182038</v>
      </c>
      <c r="AD51" s="85">
        <f>I51</f>
        <v>2562.4654556009227</v>
      </c>
      <c r="AE51" s="85">
        <v>2712.3337232693084</v>
      </c>
      <c r="AF51" s="85">
        <v>2789.6581820982019</v>
      </c>
      <c r="AG51" s="85">
        <v>3315.5842953213219</v>
      </c>
      <c r="AH51" s="85">
        <f>J51</f>
        <v>3640.8633789155133</v>
      </c>
      <c r="AI51" s="85">
        <v>4095.5974679653427</v>
      </c>
      <c r="AJ51" s="85">
        <v>4304.8972900938279</v>
      </c>
      <c r="AK51" s="85">
        <v>4629.6811451988178</v>
      </c>
      <c r="AL51" s="85">
        <v>4679.7008085103762</v>
      </c>
      <c r="AM51" s="85">
        <v>4803.5036794638463</v>
      </c>
      <c r="AN51" s="85">
        <v>4743.880729116665</v>
      </c>
      <c r="AO51" s="85">
        <v>4723.8792948460214</v>
      </c>
      <c r="AP51" s="85">
        <v>4582.0551170657291</v>
      </c>
      <c r="AQ51" s="84">
        <v>4401.6633108058486</v>
      </c>
    </row>
    <row r="52" spans="1:45" x14ac:dyDescent="0.3">
      <c r="A52" s="24" t="s">
        <v>40</v>
      </c>
      <c r="B52" s="23" t="s">
        <v>16</v>
      </c>
      <c r="C52" s="89">
        <f t="shared" ref="C52:AQ52" si="16">C51-C53-C54</f>
        <v>1058.2628278051029</v>
      </c>
      <c r="D52" s="89">
        <f t="shared" si="16"/>
        <v>1849.9457262583933</v>
      </c>
      <c r="E52" s="89">
        <f t="shared" si="16"/>
        <v>1835.9278653416734</v>
      </c>
      <c r="F52" s="89">
        <f t="shared" si="16"/>
        <v>1809.9065446755951</v>
      </c>
      <c r="G52" s="89">
        <f t="shared" si="16"/>
        <v>1749.8210592335613</v>
      </c>
      <c r="H52" s="89">
        <f t="shared" si="16"/>
        <v>1799.7697333784076</v>
      </c>
      <c r="I52" s="89">
        <f t="shared" si="16"/>
        <v>2070.328014802948</v>
      </c>
      <c r="J52" s="89">
        <f t="shared" si="16"/>
        <v>3126.8287899048064</v>
      </c>
      <c r="K52" s="94">
        <f t="shared" si="16"/>
        <v>4005.0699156851506</v>
      </c>
      <c r="L52" s="93">
        <f t="shared" si="16"/>
        <v>3829.8718246335479</v>
      </c>
      <c r="M52" s="92">
        <f t="shared" si="16"/>
        <v>4072.0101409229947</v>
      </c>
      <c r="N52" s="92">
        <f t="shared" si="16"/>
        <v>3648.1659186072147</v>
      </c>
      <c r="O52" s="89">
        <f t="shared" si="16"/>
        <v>1831.4209188460686</v>
      </c>
      <c r="P52" s="89">
        <f t="shared" si="16"/>
        <v>1826.0307898904812</v>
      </c>
      <c r="Q52" s="89">
        <f t="shared" si="16"/>
        <v>1855.7622480543598</v>
      </c>
      <c r="R52" s="89">
        <f t="shared" si="16"/>
        <v>1843.9159068191238</v>
      </c>
      <c r="S52" s="89">
        <f t="shared" si="16"/>
        <v>1824.2684558393491</v>
      </c>
      <c r="T52" s="89">
        <f t="shared" si="16"/>
        <v>1844.4317916533853</v>
      </c>
      <c r="U52" s="89">
        <f t="shared" si="16"/>
        <v>1795.811538657862</v>
      </c>
      <c r="V52" s="89">
        <f t="shared" si="16"/>
        <v>1749.8210592335613</v>
      </c>
      <c r="W52" s="89">
        <f t="shared" si="16"/>
        <v>1702.0610161223133</v>
      </c>
      <c r="X52" s="89">
        <f t="shared" si="16"/>
        <v>1850.3906231496173</v>
      </c>
      <c r="Y52" s="89">
        <f t="shared" si="16"/>
        <v>1815.0061314944351</v>
      </c>
      <c r="Z52" s="89">
        <f t="shared" si="16"/>
        <v>1799.7697333784076</v>
      </c>
      <c r="AA52" s="89">
        <f t="shared" si="16"/>
        <v>1937.313105859384</v>
      </c>
      <c r="AB52" s="89">
        <f t="shared" si="16"/>
        <v>2026.6621281288908</v>
      </c>
      <c r="AC52" s="89">
        <f t="shared" si="16"/>
        <v>2055.7648581119829</v>
      </c>
      <c r="AD52" s="89">
        <f t="shared" si="16"/>
        <v>2070.328014802948</v>
      </c>
      <c r="AE52" s="89">
        <f t="shared" si="16"/>
        <v>2204.1067224768581</v>
      </c>
      <c r="AF52" s="89">
        <f t="shared" si="16"/>
        <v>2292.8292025511651</v>
      </c>
      <c r="AG52" s="89">
        <f t="shared" si="16"/>
        <v>2809.7052600664101</v>
      </c>
      <c r="AH52" s="89">
        <f t="shared" si="16"/>
        <v>3126.8287899048064</v>
      </c>
      <c r="AI52" s="89">
        <f t="shared" si="16"/>
        <v>3562.140030353678</v>
      </c>
      <c r="AJ52" s="89">
        <f t="shared" si="16"/>
        <v>3761.7317229069686</v>
      </c>
      <c r="AK52" s="89">
        <f t="shared" si="16"/>
        <v>3990.0451759826701</v>
      </c>
      <c r="AL52" s="89">
        <f t="shared" si="16"/>
        <v>4005.0699156851506</v>
      </c>
      <c r="AM52" s="89">
        <f t="shared" si="16"/>
        <v>4072.0101409229947</v>
      </c>
      <c r="AN52" s="89">
        <f t="shared" si="16"/>
        <v>4009.8683354739405</v>
      </c>
      <c r="AO52" s="89">
        <f t="shared" si="16"/>
        <v>3930.8779448154578</v>
      </c>
      <c r="AP52" s="89">
        <f t="shared" si="16"/>
        <v>3829.8718246335479</v>
      </c>
      <c r="AQ52" s="91">
        <f t="shared" si="16"/>
        <v>3648.1659186072147</v>
      </c>
    </row>
    <row r="53" spans="1:45" x14ac:dyDescent="0.3">
      <c r="A53" s="24" t="s">
        <v>39</v>
      </c>
      <c r="B53" s="23" t="s">
        <v>16</v>
      </c>
      <c r="C53" s="89">
        <v>11.04429991409989</v>
      </c>
      <c r="D53" s="89">
        <v>4.3860756298278387</v>
      </c>
      <c r="E53" s="89">
        <v>10.685011556693087</v>
      </c>
      <c r="F53" s="89">
        <v>31.860204305531855</v>
      </c>
      <c r="G53" s="89">
        <v>62.379273731153113</v>
      </c>
      <c r="H53" s="89">
        <v>86.667839705613403</v>
      </c>
      <c r="I53" s="89">
        <v>77.016552844348553</v>
      </c>
      <c r="J53" s="89">
        <v>58.904161146112862</v>
      </c>
      <c r="K53" s="94">
        <f>AL53</f>
        <v>216.25914098083805</v>
      </c>
      <c r="L53" s="93">
        <f>AP53</f>
        <v>280.40611527492206</v>
      </c>
      <c r="M53" s="92">
        <f>AM53</f>
        <v>263.92745436427481</v>
      </c>
      <c r="N53" s="92">
        <f>AQ53</f>
        <v>297.29260021058303</v>
      </c>
      <c r="O53" s="89">
        <v>11.297063991674772</v>
      </c>
      <c r="P53" s="89">
        <v>12.714869036948512</v>
      </c>
      <c r="Q53" s="89">
        <v>16.154912123654459</v>
      </c>
      <c r="R53" s="89">
        <v>32.37206524124143</v>
      </c>
      <c r="S53" s="89">
        <v>34.649600356717237</v>
      </c>
      <c r="T53" s="89">
        <v>68.324462823166328</v>
      </c>
      <c r="U53" s="89">
        <v>63.107986223455498</v>
      </c>
      <c r="V53" s="89">
        <f>G52:G53</f>
        <v>62.379273731153113</v>
      </c>
      <c r="W53" s="89">
        <v>54.558415958549347</v>
      </c>
      <c r="X53" s="89">
        <v>60.791638047417166</v>
      </c>
      <c r="Y53" s="89">
        <v>87.878447934538741</v>
      </c>
      <c r="Z53" s="89">
        <v>86.667839705613403</v>
      </c>
      <c r="AA53" s="89">
        <v>89.383442302889975</v>
      </c>
      <c r="AB53" s="89">
        <v>86.980290049516483</v>
      </c>
      <c r="AC53" s="89">
        <v>87.598465701630261</v>
      </c>
      <c r="AD53" s="89">
        <f>I53</f>
        <v>77.016552844348553</v>
      </c>
      <c r="AE53" s="89">
        <v>76.469995732958679</v>
      </c>
      <c r="AF53" s="89">
        <v>59.116828987613232</v>
      </c>
      <c r="AG53" s="89">
        <v>60.125807650351824</v>
      </c>
      <c r="AH53" s="89">
        <f>J53</f>
        <v>58.904161146112862</v>
      </c>
      <c r="AI53" s="89">
        <v>57.209766968282324</v>
      </c>
      <c r="AJ53" s="89">
        <v>94.708296148001637</v>
      </c>
      <c r="AK53" s="89">
        <v>180.65316941610661</v>
      </c>
      <c r="AL53" s="89">
        <v>216.25914098083805</v>
      </c>
      <c r="AM53" s="89">
        <v>263.92745436427481</v>
      </c>
      <c r="AN53" s="89">
        <v>250.21305522877407</v>
      </c>
      <c r="AO53" s="89">
        <v>306.79186320561979</v>
      </c>
      <c r="AP53" s="89">
        <v>280.40611527492206</v>
      </c>
      <c r="AQ53" s="91">
        <v>297.29260021058303</v>
      </c>
    </row>
    <row r="54" spans="1:45" x14ac:dyDescent="0.3">
      <c r="A54" s="24" t="s">
        <v>38</v>
      </c>
      <c r="B54" s="23" t="s">
        <v>16</v>
      </c>
      <c r="C54" s="89">
        <v>0</v>
      </c>
      <c r="D54" s="89">
        <v>0</v>
      </c>
      <c r="E54" s="89">
        <v>0</v>
      </c>
      <c r="F54" s="89">
        <v>0</v>
      </c>
      <c r="G54" s="89">
        <v>451.23537520917392</v>
      </c>
      <c r="H54" s="89">
        <v>412.15430911700651</v>
      </c>
      <c r="I54" s="89">
        <v>415.12088795362638</v>
      </c>
      <c r="J54" s="89">
        <v>455.13042786459368</v>
      </c>
      <c r="K54" s="94">
        <f>AL54</f>
        <v>458.37175184438729</v>
      </c>
      <c r="L54" s="93">
        <f>AP54</f>
        <v>471.77717715725936</v>
      </c>
      <c r="M54" s="92">
        <f>AM54</f>
        <v>467.56608417657657</v>
      </c>
      <c r="N54" s="92">
        <f>AQ54</f>
        <v>456.20479198805066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451.23537520917392</v>
      </c>
      <c r="W54" s="89">
        <v>456.8891409647029</v>
      </c>
      <c r="X54" s="89">
        <v>440.36355347516638</v>
      </c>
      <c r="Y54" s="89">
        <v>408.96989994445914</v>
      </c>
      <c r="Z54" s="89">
        <v>412.15430911700651</v>
      </c>
      <c r="AA54" s="89">
        <v>422.08881018865361</v>
      </c>
      <c r="AB54" s="89">
        <v>422.7966867726733</v>
      </c>
      <c r="AC54" s="89">
        <v>428.64884336842471</v>
      </c>
      <c r="AD54" s="89">
        <f>I54</f>
        <v>415.12088795362638</v>
      </c>
      <c r="AE54" s="89">
        <v>431.75700505949186</v>
      </c>
      <c r="AF54" s="89">
        <v>437.71215055942366</v>
      </c>
      <c r="AG54" s="89">
        <v>445.75322760455998</v>
      </c>
      <c r="AH54" s="89">
        <f>J54</f>
        <v>455.13042786459368</v>
      </c>
      <c r="AI54" s="89">
        <v>476.24767064338272</v>
      </c>
      <c r="AJ54" s="89">
        <v>448.45727103885764</v>
      </c>
      <c r="AK54" s="89">
        <v>458.98279980004077</v>
      </c>
      <c r="AL54" s="89">
        <v>458.37175184438729</v>
      </c>
      <c r="AM54" s="89">
        <v>467.56608417657657</v>
      </c>
      <c r="AN54" s="89">
        <v>483.7993384139499</v>
      </c>
      <c r="AO54" s="89">
        <v>486.20948682494389</v>
      </c>
      <c r="AP54" s="89">
        <v>471.77717715725936</v>
      </c>
      <c r="AQ54" s="91">
        <v>456.20479198805066</v>
      </c>
    </row>
    <row r="55" spans="1:45" x14ac:dyDescent="0.3">
      <c r="A55" s="24" t="s">
        <v>37</v>
      </c>
      <c r="B55" s="23" t="s">
        <v>36</v>
      </c>
      <c r="C55" s="117">
        <f t="shared" ref="C55:AQ55" si="17">C50/C51</f>
        <v>0.93185695232778165</v>
      </c>
      <c r="D55" s="117">
        <f t="shared" si="17"/>
        <v>0.62996664462971796</v>
      </c>
      <c r="E55" s="117">
        <f t="shared" si="17"/>
        <v>1.2562815178148783</v>
      </c>
      <c r="F55" s="117">
        <f t="shared" si="17"/>
        <v>1.2077649819457192</v>
      </c>
      <c r="G55" s="117">
        <f t="shared" si="17"/>
        <v>0.77755073665333696</v>
      </c>
      <c r="H55" s="117">
        <f t="shared" si="17"/>
        <v>0.81125988941418303</v>
      </c>
      <c r="I55" s="117">
        <f t="shared" si="17"/>
        <v>0.88262754767647278</v>
      </c>
      <c r="J55" s="117">
        <f t="shared" si="17"/>
        <v>0.53800152497171072</v>
      </c>
      <c r="K55" s="121">
        <f t="shared" si="17"/>
        <v>0.60473449309286975</v>
      </c>
      <c r="L55" s="120">
        <f t="shared" si="17"/>
        <v>0.66331049055181568</v>
      </c>
      <c r="M55" s="119">
        <f t="shared" si="17"/>
        <v>0.64685907362599437</v>
      </c>
      <c r="N55" s="118">
        <f t="shared" si="17"/>
        <v>1.3456792919484273</v>
      </c>
      <c r="O55" s="117">
        <f t="shared" si="17"/>
        <v>1.2578508527348466</v>
      </c>
      <c r="P55" s="117">
        <f t="shared" si="17"/>
        <v>1.2303589415150737</v>
      </c>
      <c r="Q55" s="117">
        <f t="shared" si="17"/>
        <v>1.2107825795792326</v>
      </c>
      <c r="R55" s="117">
        <f t="shared" si="17"/>
        <v>1.1855436998238409</v>
      </c>
      <c r="S55" s="117">
        <f t="shared" si="17"/>
        <v>1.2070800957355428</v>
      </c>
      <c r="T55" s="117">
        <f t="shared" si="17"/>
        <v>1.1607720514982007</v>
      </c>
      <c r="U55" s="117">
        <f t="shared" si="17"/>
        <v>1.1674441478894753</v>
      </c>
      <c r="V55" s="117">
        <f t="shared" si="17"/>
        <v>0.77755073665333696</v>
      </c>
      <c r="W55" s="117">
        <f t="shared" si="17"/>
        <v>0.73020020190858226</v>
      </c>
      <c r="X55" s="117">
        <f t="shared" si="17"/>
        <v>0.8489419211266408</v>
      </c>
      <c r="Y55" s="117">
        <f t="shared" si="17"/>
        <v>0.82266011838719633</v>
      </c>
      <c r="Z55" s="117">
        <f t="shared" si="17"/>
        <v>0.81125988941418303</v>
      </c>
      <c r="AA55" s="117">
        <f t="shared" si="17"/>
        <v>0.75214319933388241</v>
      </c>
      <c r="AB55" s="117">
        <f t="shared" si="17"/>
        <v>0.98953302727421022</v>
      </c>
      <c r="AC55" s="117">
        <f t="shared" si="17"/>
        <v>0.90727119589996585</v>
      </c>
      <c r="AD55" s="117">
        <f t="shared" si="17"/>
        <v>0.88262754767647278</v>
      </c>
      <c r="AE55" s="117">
        <f t="shared" si="17"/>
        <v>0.80213446759384532</v>
      </c>
      <c r="AF55" s="117">
        <f t="shared" si="17"/>
        <v>0.83957029101907754</v>
      </c>
      <c r="AG55" s="117">
        <f t="shared" si="17"/>
        <v>0.57009835907629536</v>
      </c>
      <c r="AH55" s="117">
        <f t="shared" si="17"/>
        <v>0.53800152497171072</v>
      </c>
      <c r="AI55" s="117">
        <f t="shared" si="17"/>
        <v>0.39312571353347869</v>
      </c>
      <c r="AJ55" s="117">
        <f t="shared" si="17"/>
        <v>0.45178614399823058</v>
      </c>
      <c r="AK55" s="117">
        <f t="shared" si="17"/>
        <v>0.5278208238010349</v>
      </c>
      <c r="AL55" s="117">
        <f t="shared" si="17"/>
        <v>0.60473449309286975</v>
      </c>
      <c r="AM55" s="117">
        <f t="shared" si="17"/>
        <v>0.64685907362599437</v>
      </c>
      <c r="AN55" s="117">
        <f t="shared" si="17"/>
        <v>0.64691356955968304</v>
      </c>
      <c r="AO55" s="117">
        <f t="shared" si="17"/>
        <v>0.60572278192649043</v>
      </c>
      <c r="AP55" s="117">
        <f t="shared" si="17"/>
        <v>0.66331049055181568</v>
      </c>
      <c r="AQ55" s="116">
        <f t="shared" si="17"/>
        <v>1.3456792919484273</v>
      </c>
    </row>
    <row r="56" spans="1:45" x14ac:dyDescent="0.3">
      <c r="A56" s="24" t="s">
        <v>35</v>
      </c>
      <c r="B56" s="23" t="s">
        <v>16</v>
      </c>
      <c r="C56" s="60">
        <f t="shared" ref="C56:AQ56" si="18">C51+C50</f>
        <v>2065.7484088579931</v>
      </c>
      <c r="D56" s="60">
        <f t="shared" si="18"/>
        <v>3022.4989851539231</v>
      </c>
      <c r="E56" s="60">
        <f t="shared" si="18"/>
        <v>4166.4785047047453</v>
      </c>
      <c r="F56" s="60">
        <f t="shared" si="18"/>
        <v>4066.1881333125439</v>
      </c>
      <c r="G56" s="60">
        <f t="shared" si="18"/>
        <v>4023.3718104319632</v>
      </c>
      <c r="H56" s="60">
        <f t="shared" si="18"/>
        <v>4163.3472783637717</v>
      </c>
      <c r="I56" s="60">
        <f t="shared" si="18"/>
        <v>4824.1680566836403</v>
      </c>
      <c r="J56" s="60">
        <f t="shared" si="18"/>
        <v>5599.6534289857145</v>
      </c>
      <c r="K56" s="63">
        <f t="shared" si="18"/>
        <v>7509.6773047711913</v>
      </c>
      <c r="L56" s="62">
        <f t="shared" si="18"/>
        <v>7621.3803445020549</v>
      </c>
      <c r="M56" s="61">
        <f t="shared" si="18"/>
        <v>7910.6936197208852</v>
      </c>
      <c r="N56" s="92">
        <f t="shared" si="18"/>
        <v>10324.890478286434</v>
      </c>
      <c r="O56" s="60">
        <f t="shared" si="18"/>
        <v>4160.5823689000354</v>
      </c>
      <c r="P56" s="60">
        <f t="shared" si="18"/>
        <v>4101.0628215608194</v>
      </c>
      <c r="Q56" s="60">
        <f t="shared" si="18"/>
        <v>4138.4018481369822</v>
      </c>
      <c r="R56" s="60">
        <f t="shared" si="18"/>
        <v>4100.7093563917824</v>
      </c>
      <c r="S56" s="60">
        <f t="shared" si="18"/>
        <v>4102.7810414337428</v>
      </c>
      <c r="T56" s="60">
        <f t="shared" si="18"/>
        <v>4133.0302560013133</v>
      </c>
      <c r="U56" s="60">
        <f t="shared" si="18"/>
        <v>4029.1042456014957</v>
      </c>
      <c r="V56" s="60">
        <f t="shared" si="18"/>
        <v>4023.3718104319632</v>
      </c>
      <c r="W56" s="60">
        <f t="shared" si="18"/>
        <v>3829.812980009815</v>
      </c>
      <c r="X56" s="60">
        <f t="shared" si="18"/>
        <v>4347.8716361973311</v>
      </c>
      <c r="Y56" s="60">
        <f t="shared" si="18"/>
        <v>4213.7249590687506</v>
      </c>
      <c r="Z56" s="60">
        <f t="shared" si="18"/>
        <v>4163.3472783637717</v>
      </c>
      <c r="AA56" s="60">
        <f t="shared" si="18"/>
        <v>4290.6226122629614</v>
      </c>
      <c r="AB56" s="60">
        <f t="shared" si="18"/>
        <v>5046.329370970012</v>
      </c>
      <c r="AC56" s="60">
        <f t="shared" si="18"/>
        <v>4905.5247219705489</v>
      </c>
      <c r="AD56" s="60">
        <f t="shared" si="18"/>
        <v>4824.1680566836403</v>
      </c>
      <c r="AE56" s="60">
        <f t="shared" si="18"/>
        <v>4887.9900903207672</v>
      </c>
      <c r="AF56" s="60">
        <f t="shared" si="18"/>
        <v>5131.7723138861402</v>
      </c>
      <c r="AG56" s="60">
        <f t="shared" si="18"/>
        <v>5205.7934614631431</v>
      </c>
      <c r="AH56" s="60">
        <f t="shared" si="18"/>
        <v>5599.6534289857145</v>
      </c>
      <c r="AI56" s="60">
        <f t="shared" si="18"/>
        <v>5705.6821449051267</v>
      </c>
      <c r="AJ56" s="60">
        <f t="shared" si="18"/>
        <v>6249.7902370937509</v>
      </c>
      <c r="AK56" s="60">
        <f t="shared" si="18"/>
        <v>7073.3232611937765</v>
      </c>
      <c r="AL56" s="60">
        <f t="shared" si="18"/>
        <v>7509.6773047711913</v>
      </c>
      <c r="AM56" s="60">
        <f t="shared" si="18"/>
        <v>7910.6936197208852</v>
      </c>
      <c r="AN56" s="60">
        <f t="shared" si="18"/>
        <v>7812.7615451549191</v>
      </c>
      <c r="AO56" s="60">
        <f t="shared" si="18"/>
        <v>7585.2406028051009</v>
      </c>
      <c r="AP56" s="60">
        <f t="shared" si="18"/>
        <v>7621.3803445020549</v>
      </c>
      <c r="AQ56" s="91">
        <f t="shared" si="18"/>
        <v>10324.890478286434</v>
      </c>
    </row>
    <row r="57" spans="1:45" s="107" customFormat="1" x14ac:dyDescent="0.3">
      <c r="A57" s="115" t="s">
        <v>34</v>
      </c>
      <c r="B57" s="114" t="s">
        <v>2</v>
      </c>
      <c r="C57" s="113">
        <f t="shared" ref="C57:L57" si="19">C56/C4</f>
        <v>633.66515609140902</v>
      </c>
      <c r="D57" s="113">
        <f t="shared" si="19"/>
        <v>550.1454286774524</v>
      </c>
      <c r="E57" s="113">
        <f t="shared" si="19"/>
        <v>614.52485320128983</v>
      </c>
      <c r="F57" s="113">
        <f t="shared" si="19"/>
        <v>578.48742827038609</v>
      </c>
      <c r="G57" s="113">
        <f t="shared" si="19"/>
        <v>535.73526104287123</v>
      </c>
      <c r="H57" s="113">
        <f t="shared" si="19"/>
        <v>474.40146745257198</v>
      </c>
      <c r="I57" s="113">
        <f t="shared" si="19"/>
        <v>460.74723373276134</v>
      </c>
      <c r="J57" s="113">
        <f t="shared" si="19"/>
        <v>523.72535232392238</v>
      </c>
      <c r="K57" s="112">
        <f t="shared" si="19"/>
        <v>575.20293787701337</v>
      </c>
      <c r="L57" s="111">
        <f t="shared" si="19"/>
        <v>514.32124023707365</v>
      </c>
      <c r="M57" s="110"/>
      <c r="N57" s="110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8"/>
    </row>
    <row r="58" spans="1:45" x14ac:dyDescent="0.3">
      <c r="A58" s="24"/>
      <c r="B58" s="23"/>
      <c r="C58" s="79"/>
      <c r="D58" s="79"/>
      <c r="E58" s="106"/>
      <c r="F58" s="79"/>
      <c r="G58" s="79"/>
      <c r="H58" s="79"/>
      <c r="I58" s="79"/>
      <c r="J58" s="79"/>
      <c r="K58" s="24"/>
      <c r="L58" s="105"/>
      <c r="M58" s="104"/>
      <c r="N58" s="104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103"/>
    </row>
    <row r="59" spans="1:45" s="50" customFormat="1" ht="25" x14ac:dyDescent="0.5">
      <c r="A59" s="58" t="s">
        <v>33</v>
      </c>
      <c r="B59" s="57"/>
      <c r="C59" s="52"/>
      <c r="D59" s="52"/>
      <c r="E59" s="102"/>
      <c r="F59" s="102"/>
      <c r="G59" s="101"/>
      <c r="H59" s="101"/>
      <c r="I59" s="53"/>
      <c r="J59" s="53"/>
      <c r="K59" s="56"/>
      <c r="L59" s="55"/>
      <c r="M59" s="100"/>
      <c r="N59" s="100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1"/>
    </row>
    <row r="60" spans="1:45" x14ac:dyDescent="0.3">
      <c r="A60" s="90" t="s">
        <v>32</v>
      </c>
      <c r="B60" s="23" t="s">
        <v>16</v>
      </c>
      <c r="C60" s="89">
        <f t="shared" ref="C60:L60" si="20">C15</f>
        <v>397.42885199797178</v>
      </c>
      <c r="D60" s="89">
        <f t="shared" si="20"/>
        <v>553.95371852544827</v>
      </c>
      <c r="E60" s="89">
        <f t="shared" si="20"/>
        <v>461.31942145290526</v>
      </c>
      <c r="F60" s="89">
        <f t="shared" si="20"/>
        <v>477.81732825296655</v>
      </c>
      <c r="G60" s="89">
        <f t="shared" si="20"/>
        <v>568.2826667683745</v>
      </c>
      <c r="H60" s="89">
        <f t="shared" si="20"/>
        <v>640.42140834613429</v>
      </c>
      <c r="I60" s="89">
        <f t="shared" si="20"/>
        <v>775.45759419058766</v>
      </c>
      <c r="J60" s="89">
        <f t="shared" si="20"/>
        <v>1004.2450850368494</v>
      </c>
      <c r="K60" s="94">
        <f t="shared" si="20"/>
        <v>1441.4048154345535</v>
      </c>
      <c r="L60" s="93">
        <f t="shared" si="20"/>
        <v>1146.8000054353004</v>
      </c>
      <c r="M60" s="92">
        <f t="shared" ref="M60:M75" si="21">SUM(AJ60:AM60)</f>
        <v>1418.8794256391575</v>
      </c>
      <c r="N60" s="92">
        <f t="shared" ref="N60:N75" si="22">SUM(AN60:AQ60)</f>
        <v>1146.8540909095673</v>
      </c>
      <c r="O60" s="89">
        <f t="shared" ref="O60:AG60" si="23">O15</f>
        <v>91.557287036988996</v>
      </c>
      <c r="P60" s="89">
        <f t="shared" si="23"/>
        <v>132.95544735590909</v>
      </c>
      <c r="Q60" s="89">
        <f t="shared" si="23"/>
        <v>127.30929224791949</v>
      </c>
      <c r="R60" s="89">
        <f t="shared" si="23"/>
        <v>125.99530161214834</v>
      </c>
      <c r="S60" s="89">
        <f t="shared" si="23"/>
        <v>139.73673381266647</v>
      </c>
      <c r="T60" s="89">
        <f t="shared" si="23"/>
        <v>153.00190201054238</v>
      </c>
      <c r="U60" s="89">
        <f t="shared" si="23"/>
        <v>135.71271579048877</v>
      </c>
      <c r="V60" s="89">
        <f t="shared" si="23"/>
        <v>139.8313151546765</v>
      </c>
      <c r="W60" s="89">
        <f t="shared" si="23"/>
        <v>145.83525829447248</v>
      </c>
      <c r="X60" s="89">
        <f t="shared" si="23"/>
        <v>187.12774380063289</v>
      </c>
      <c r="Y60" s="89">
        <f t="shared" si="23"/>
        <v>167.22499514455529</v>
      </c>
      <c r="Z60" s="89">
        <f t="shared" si="23"/>
        <v>140.23341110647354</v>
      </c>
      <c r="AA60" s="89">
        <f t="shared" si="23"/>
        <v>134.76860136557323</v>
      </c>
      <c r="AB60" s="89">
        <f t="shared" si="23"/>
        <v>219.09517624800907</v>
      </c>
      <c r="AC60" s="89">
        <f t="shared" si="23"/>
        <v>216.67175167448752</v>
      </c>
      <c r="AD60" s="89">
        <f t="shared" si="23"/>
        <v>204.92206490251792</v>
      </c>
      <c r="AE60" s="89">
        <f t="shared" si="23"/>
        <v>218.80670292258026</v>
      </c>
      <c r="AF60" s="89">
        <f t="shared" si="23"/>
        <v>238.50753171692691</v>
      </c>
      <c r="AG60" s="89">
        <f t="shared" si="23"/>
        <v>291.24958753349239</v>
      </c>
      <c r="AH60" s="89">
        <f>J60-AE60-AF60-AG60</f>
        <v>255.68126286384989</v>
      </c>
      <c r="AI60" s="89">
        <f t="shared" ref="AI60:AQ60" si="24">AI15</f>
        <v>326.22326700803973</v>
      </c>
      <c r="AJ60" s="89">
        <f t="shared" si="24"/>
        <v>388.43675287149466</v>
      </c>
      <c r="AK60" s="89">
        <f t="shared" si="24"/>
        <v>408.94250676954834</v>
      </c>
      <c r="AL60" s="89">
        <f t="shared" si="24"/>
        <v>317.80228878547109</v>
      </c>
      <c r="AM60" s="89">
        <f t="shared" si="24"/>
        <v>303.69787721264333</v>
      </c>
      <c r="AN60" s="89">
        <f t="shared" si="24"/>
        <v>361.40675987990335</v>
      </c>
      <c r="AO60" s="89">
        <f t="shared" si="24"/>
        <v>281.09380402098111</v>
      </c>
      <c r="AP60" s="89">
        <f t="shared" si="24"/>
        <v>200.60156432177257</v>
      </c>
      <c r="AQ60" s="91">
        <f t="shared" si="24"/>
        <v>303.7519626869103</v>
      </c>
      <c r="AR60" s="95"/>
      <c r="AS60" s="95"/>
    </row>
    <row r="61" spans="1:45" x14ac:dyDescent="0.3">
      <c r="A61" s="24" t="s">
        <v>31</v>
      </c>
      <c r="B61" s="23" t="s">
        <v>16</v>
      </c>
      <c r="C61" s="89">
        <f t="shared" ref="C61:L61" si="25">C64-C60-C63</f>
        <v>-55.095192691978042</v>
      </c>
      <c r="D61" s="89">
        <f t="shared" si="25"/>
        <v>-239.7025113957414</v>
      </c>
      <c r="E61" s="89">
        <f t="shared" si="25"/>
        <v>58.016651258686856</v>
      </c>
      <c r="F61" s="89">
        <f t="shared" si="25"/>
        <v>-123.9056735171923</v>
      </c>
      <c r="G61" s="89">
        <f t="shared" si="25"/>
        <v>129.99412438465785</v>
      </c>
      <c r="H61" s="89">
        <f t="shared" si="25"/>
        <v>101.56644112564025</v>
      </c>
      <c r="I61" s="89">
        <f t="shared" si="25"/>
        <v>-32.776046690003326</v>
      </c>
      <c r="J61" s="89">
        <f t="shared" si="25"/>
        <v>-86.14740205441673</v>
      </c>
      <c r="K61" s="94">
        <f t="shared" si="25"/>
        <v>-353.41295783529876</v>
      </c>
      <c r="L61" s="93">
        <f t="shared" si="25"/>
        <v>273.48585773449946</v>
      </c>
      <c r="M61" s="92">
        <f t="shared" si="21"/>
        <v>-276.14938074396042</v>
      </c>
      <c r="N61" s="92">
        <f t="shared" si="22"/>
        <v>314.80235527037627</v>
      </c>
      <c r="O61" s="89">
        <f t="shared" ref="O61:AQ61" si="26">O64-O60-O63</f>
        <v>-18.422222408071331</v>
      </c>
      <c r="P61" s="89">
        <f t="shared" si="26"/>
        <v>15.448200191534733</v>
      </c>
      <c r="Q61" s="89">
        <f t="shared" si="26"/>
        <v>-57.985822532564811</v>
      </c>
      <c r="R61" s="89">
        <f t="shared" si="26"/>
        <v>-62.945828768090259</v>
      </c>
      <c r="S61" s="89">
        <f t="shared" si="26"/>
        <v>6.1534444162922863</v>
      </c>
      <c r="T61" s="89">
        <f t="shared" si="26"/>
        <v>103.38648978268492</v>
      </c>
      <c r="U61" s="89">
        <f t="shared" si="26"/>
        <v>61.938474719487502</v>
      </c>
      <c r="V61" s="89">
        <f t="shared" si="26"/>
        <v>-41.414797659987087</v>
      </c>
      <c r="W61" s="89">
        <f t="shared" si="26"/>
        <v>130.96623409159852</v>
      </c>
      <c r="X61" s="89">
        <f t="shared" si="26"/>
        <v>7.4209702390700514</v>
      </c>
      <c r="Y61" s="89">
        <f t="shared" si="26"/>
        <v>-94.38864274238874</v>
      </c>
      <c r="Z61" s="89">
        <f t="shared" si="26"/>
        <v>57.567879537360554</v>
      </c>
      <c r="AA61" s="89">
        <f t="shared" si="26"/>
        <v>6.4932156117025679</v>
      </c>
      <c r="AB61" s="89">
        <f t="shared" si="26"/>
        <v>-99.831785393002804</v>
      </c>
      <c r="AC61" s="89">
        <f t="shared" si="26"/>
        <v>82.961510692931768</v>
      </c>
      <c r="AD61" s="89">
        <f t="shared" si="26"/>
        <v>-22.398987601634982</v>
      </c>
      <c r="AE61" s="89">
        <f t="shared" si="26"/>
        <v>6.8612412121171209</v>
      </c>
      <c r="AF61" s="89">
        <f t="shared" si="26"/>
        <v>19.224163314566127</v>
      </c>
      <c r="AG61" s="89">
        <f t="shared" si="26"/>
        <v>-103.69571663649064</v>
      </c>
      <c r="AH61" s="89">
        <f t="shared" si="26"/>
        <v>-8.5370899446093382</v>
      </c>
      <c r="AI61" s="89">
        <f t="shared" si="26"/>
        <v>-77.565806028885177</v>
      </c>
      <c r="AJ61" s="89">
        <f t="shared" si="26"/>
        <v>-148.52306449504829</v>
      </c>
      <c r="AK61" s="89">
        <f t="shared" si="26"/>
        <v>-107.91310898074599</v>
      </c>
      <c r="AL61" s="89">
        <f t="shared" si="26"/>
        <v>-19.410978330619741</v>
      </c>
      <c r="AM61" s="89">
        <f t="shared" si="26"/>
        <v>-0.3022289375464311</v>
      </c>
      <c r="AN61" s="89">
        <f t="shared" si="26"/>
        <v>68.783126726167708</v>
      </c>
      <c r="AO61" s="89">
        <f t="shared" si="26"/>
        <v>127.75114801992589</v>
      </c>
      <c r="AP61" s="89">
        <f t="shared" si="26"/>
        <v>77.253811925952277</v>
      </c>
      <c r="AQ61" s="91">
        <f t="shared" si="26"/>
        <v>41.014268598330382</v>
      </c>
      <c r="AR61" s="95"/>
      <c r="AS61" s="95"/>
    </row>
    <row r="62" spans="1:45" x14ac:dyDescent="0.3">
      <c r="A62" s="90" t="s">
        <v>30</v>
      </c>
      <c r="B62" s="23" t="s">
        <v>16</v>
      </c>
      <c r="C62" s="85">
        <f t="shared" ref="C62:L62" si="27">C60+C61</f>
        <v>342.33365930599371</v>
      </c>
      <c r="D62" s="85">
        <f t="shared" si="27"/>
        <v>314.25120712970687</v>
      </c>
      <c r="E62" s="85">
        <f t="shared" si="27"/>
        <v>519.33607271159212</v>
      </c>
      <c r="F62" s="85">
        <f t="shared" si="27"/>
        <v>353.91165473577428</v>
      </c>
      <c r="G62" s="85">
        <f t="shared" si="27"/>
        <v>698.27679115303238</v>
      </c>
      <c r="H62" s="85">
        <f t="shared" si="27"/>
        <v>741.98784947177455</v>
      </c>
      <c r="I62" s="85">
        <f t="shared" si="27"/>
        <v>742.68154750058432</v>
      </c>
      <c r="J62" s="85">
        <f t="shared" si="27"/>
        <v>918.09768298243273</v>
      </c>
      <c r="K62" s="88">
        <f t="shared" si="27"/>
        <v>1087.9918575992547</v>
      </c>
      <c r="L62" s="87">
        <f t="shared" si="27"/>
        <v>1420.2858631697998</v>
      </c>
      <c r="M62" s="86">
        <f t="shared" si="21"/>
        <v>1142.7300448951971</v>
      </c>
      <c r="N62" s="86">
        <f t="shared" si="22"/>
        <v>1461.6564461799435</v>
      </c>
      <c r="O62" s="85">
        <f t="shared" ref="O62:AQ62" si="28">O60+O61</f>
        <v>73.135064628917661</v>
      </c>
      <c r="P62" s="85">
        <f t="shared" si="28"/>
        <v>148.40364754744382</v>
      </c>
      <c r="Q62" s="85">
        <f t="shared" si="28"/>
        <v>69.323469715354676</v>
      </c>
      <c r="R62" s="85">
        <f t="shared" si="28"/>
        <v>63.04947284405808</v>
      </c>
      <c r="S62" s="85">
        <f t="shared" si="28"/>
        <v>145.89017822895875</v>
      </c>
      <c r="T62" s="85">
        <f t="shared" si="28"/>
        <v>256.3883917932273</v>
      </c>
      <c r="U62" s="85">
        <f t="shared" si="28"/>
        <v>197.65119050997629</v>
      </c>
      <c r="V62" s="85">
        <f t="shared" si="28"/>
        <v>98.416517494689415</v>
      </c>
      <c r="W62" s="85">
        <f t="shared" si="28"/>
        <v>276.801492386071</v>
      </c>
      <c r="X62" s="85">
        <f t="shared" si="28"/>
        <v>194.54871403970293</v>
      </c>
      <c r="Y62" s="85">
        <f t="shared" si="28"/>
        <v>72.836352402166554</v>
      </c>
      <c r="Z62" s="85">
        <f t="shared" si="28"/>
        <v>197.80129064383408</v>
      </c>
      <c r="AA62" s="85">
        <f t="shared" si="28"/>
        <v>141.2618169772758</v>
      </c>
      <c r="AB62" s="85">
        <f t="shared" si="28"/>
        <v>119.26339085500626</v>
      </c>
      <c r="AC62" s="85">
        <f t="shared" si="28"/>
        <v>299.63326236741932</v>
      </c>
      <c r="AD62" s="85">
        <f t="shared" si="28"/>
        <v>182.52307730088293</v>
      </c>
      <c r="AE62" s="85">
        <f t="shared" si="28"/>
        <v>225.66794413469736</v>
      </c>
      <c r="AF62" s="85">
        <f t="shared" si="28"/>
        <v>257.73169503149302</v>
      </c>
      <c r="AG62" s="85">
        <f t="shared" si="28"/>
        <v>187.55387089700173</v>
      </c>
      <c r="AH62" s="85">
        <f t="shared" si="28"/>
        <v>247.14417291924056</v>
      </c>
      <c r="AI62" s="85">
        <f t="shared" si="28"/>
        <v>248.65746097915456</v>
      </c>
      <c r="AJ62" s="85">
        <f t="shared" si="28"/>
        <v>239.91368837644637</v>
      </c>
      <c r="AK62" s="85">
        <f t="shared" si="28"/>
        <v>301.02939778880238</v>
      </c>
      <c r="AL62" s="85">
        <f t="shared" si="28"/>
        <v>298.39131045485135</v>
      </c>
      <c r="AM62" s="85">
        <f t="shared" si="28"/>
        <v>303.3956482750969</v>
      </c>
      <c r="AN62" s="85">
        <f t="shared" si="28"/>
        <v>430.18988660607107</v>
      </c>
      <c r="AO62" s="85">
        <f t="shared" si="28"/>
        <v>408.844952040907</v>
      </c>
      <c r="AP62" s="85">
        <f t="shared" si="28"/>
        <v>277.85537624772485</v>
      </c>
      <c r="AQ62" s="84">
        <f t="shared" si="28"/>
        <v>344.76623128524068</v>
      </c>
      <c r="AR62" s="99"/>
      <c r="AS62" s="95"/>
    </row>
    <row r="63" spans="1:45" x14ac:dyDescent="0.3">
      <c r="A63" s="24" t="s">
        <v>29</v>
      </c>
      <c r="B63" s="23" t="s">
        <v>16</v>
      </c>
      <c r="C63" s="89">
        <v>-14.791577287066245</v>
      </c>
      <c r="D63" s="89">
        <v>-6.3101253578256005</v>
      </c>
      <c r="E63" s="89">
        <v>-20.605486878942138</v>
      </c>
      <c r="F63" s="89">
        <v>-16.158253430284926</v>
      </c>
      <c r="G63" s="89">
        <v>-7.977207964174994</v>
      </c>
      <c r="H63" s="89">
        <v>-18.484747742345451</v>
      </c>
      <c r="I63" s="89">
        <v>-35.78480921474717</v>
      </c>
      <c r="J63" s="89">
        <v>-66.228742717897816</v>
      </c>
      <c r="K63" s="94">
        <v>-98.555447483291871</v>
      </c>
      <c r="L63" s="93">
        <v>-104.62605464664061</v>
      </c>
      <c r="M63" s="92">
        <f t="shared" si="21"/>
        <v>-132.88969506631889</v>
      </c>
      <c r="N63" s="92">
        <f t="shared" si="22"/>
        <v>-67.183427386754587</v>
      </c>
      <c r="O63" s="89">
        <v>-9.6870643890534929</v>
      </c>
      <c r="P63" s="89">
        <v>-5.1822653827805087</v>
      </c>
      <c r="Q63" s="89">
        <v>0.10957722470626763</v>
      </c>
      <c r="R63" s="89">
        <v>-1.3985008831571921</v>
      </c>
      <c r="S63" s="89">
        <v>-0.44146095244648914</v>
      </c>
      <c r="T63" s="89">
        <v>-4.4852588188278721</v>
      </c>
      <c r="U63" s="89">
        <v>-5.8907598255646176</v>
      </c>
      <c r="V63" s="89">
        <v>2.8402716326639847</v>
      </c>
      <c r="W63" s="89">
        <v>-0.75240845317132421</v>
      </c>
      <c r="X63" s="89">
        <v>-6.8646879680207533</v>
      </c>
      <c r="Y63" s="89">
        <v>-3.2068208079976541</v>
      </c>
      <c r="Z63" s="89">
        <v>-7.6608305131557186</v>
      </c>
      <c r="AA63" s="89">
        <v>-1.9858459313101386</v>
      </c>
      <c r="AB63" s="89">
        <v>-14.027588255122886</v>
      </c>
      <c r="AC63" s="89">
        <v>-2.3683541836697692</v>
      </c>
      <c r="AD63" s="89">
        <v>-17.403020844644377</v>
      </c>
      <c r="AE63" s="89">
        <v>-5.5622659810829154</v>
      </c>
      <c r="AF63" s="89">
        <v>-17.798697775066998</v>
      </c>
      <c r="AG63" s="89">
        <v>-11.039277225338754</v>
      </c>
      <c r="AH63" s="89">
        <v>-31.828501736409148</v>
      </c>
      <c r="AI63" s="89">
        <v>-8.0273255050676209</v>
      </c>
      <c r="AJ63" s="89">
        <v>-17.485556991677999</v>
      </c>
      <c r="AK63" s="89">
        <v>-24.686845963558</v>
      </c>
      <c r="AL63" s="89">
        <v>-48.355719022988154</v>
      </c>
      <c r="AM63" s="89">
        <v>-42.361573088094758</v>
      </c>
      <c r="AN63" s="89">
        <v>-45.419738439811383</v>
      </c>
      <c r="AO63" s="89">
        <v>-3.7529648946876364</v>
      </c>
      <c r="AP63" s="89">
        <v>-13.091778224046834</v>
      </c>
      <c r="AQ63" s="91">
        <v>-4.9189458282087397</v>
      </c>
      <c r="AR63" s="95"/>
      <c r="AS63" s="95"/>
    </row>
    <row r="64" spans="1:45" x14ac:dyDescent="0.3">
      <c r="A64" s="90" t="s">
        <v>28</v>
      </c>
      <c r="B64" s="23" t="s">
        <v>16</v>
      </c>
      <c r="C64" s="85">
        <v>327.54208201892749</v>
      </c>
      <c r="D64" s="85">
        <v>307.94108177188127</v>
      </c>
      <c r="E64" s="85">
        <v>498.73058583264998</v>
      </c>
      <c r="F64" s="85">
        <v>337.75340130548932</v>
      </c>
      <c r="G64" s="85">
        <v>690.29958318885735</v>
      </c>
      <c r="H64" s="85">
        <v>723.50310172942909</v>
      </c>
      <c r="I64" s="85">
        <v>706.89673828583716</v>
      </c>
      <c r="J64" s="85">
        <v>851.8689402645349</v>
      </c>
      <c r="K64" s="88">
        <v>989.43641011596287</v>
      </c>
      <c r="L64" s="87">
        <v>1315.6598085231592</v>
      </c>
      <c r="M64" s="86">
        <f t="shared" si="21"/>
        <v>1009.8403498288781</v>
      </c>
      <c r="N64" s="86">
        <f t="shared" si="22"/>
        <v>1394.4730187931891</v>
      </c>
      <c r="O64" s="85">
        <v>63.448000239864172</v>
      </c>
      <c r="P64" s="85">
        <v>143.22138216466331</v>
      </c>
      <c r="Q64" s="85">
        <v>69.433046940060947</v>
      </c>
      <c r="R64" s="85">
        <v>61.650971960900897</v>
      </c>
      <c r="S64" s="85">
        <v>145.44871727651227</v>
      </c>
      <c r="T64" s="85">
        <v>251.90313297439943</v>
      </c>
      <c r="U64" s="85">
        <v>191.76043068441166</v>
      </c>
      <c r="V64" s="85">
        <v>101.2567891273534</v>
      </c>
      <c r="W64" s="85">
        <v>276.04908393289969</v>
      </c>
      <c r="X64" s="85">
        <v>187.68402607168218</v>
      </c>
      <c r="Y64" s="85">
        <v>69.629531594168895</v>
      </c>
      <c r="Z64" s="85">
        <f>H64-Y64-X64-W64</f>
        <v>190.14046013067838</v>
      </c>
      <c r="AA64" s="85">
        <v>139.27597104596566</v>
      </c>
      <c r="AB64" s="85">
        <v>105.23580259988339</v>
      </c>
      <c r="AC64" s="85">
        <v>297.26490818374953</v>
      </c>
      <c r="AD64" s="85">
        <f>I64-AA64-AB64-AC64</f>
        <v>165.12005645623856</v>
      </c>
      <c r="AE64" s="85">
        <f>J64-(AF64+AG64+AH64)</f>
        <v>220.10567815361446</v>
      </c>
      <c r="AF64" s="85">
        <v>239.93299725642603</v>
      </c>
      <c r="AG64" s="85">
        <v>176.51459367166299</v>
      </c>
      <c r="AH64" s="85">
        <v>215.31567118283141</v>
      </c>
      <c r="AI64" s="85">
        <v>240.63013547408693</v>
      </c>
      <c r="AJ64" s="85">
        <v>222.42813138476836</v>
      </c>
      <c r="AK64" s="85">
        <v>276.34255182524436</v>
      </c>
      <c r="AL64" s="85">
        <v>250.0355914318632</v>
      </c>
      <c r="AM64" s="85">
        <v>261.03407518700214</v>
      </c>
      <c r="AN64" s="85">
        <v>384.77014816625967</v>
      </c>
      <c r="AO64" s="85">
        <v>405.09198714621937</v>
      </c>
      <c r="AP64" s="85">
        <v>264.76359802367801</v>
      </c>
      <c r="AQ64" s="84">
        <v>339.84728545703194</v>
      </c>
      <c r="AR64" s="95"/>
      <c r="AS64" s="95"/>
    </row>
    <row r="65" spans="1:45" x14ac:dyDescent="0.3">
      <c r="A65" s="24" t="s">
        <v>27</v>
      </c>
      <c r="B65" s="23" t="s">
        <v>16</v>
      </c>
      <c r="C65" s="89">
        <v>-177.70581123013307</v>
      </c>
      <c r="D65" s="89">
        <v>-652.35333524752991</v>
      </c>
      <c r="E65" s="89">
        <v>-1224.6595090012377</v>
      </c>
      <c r="F65" s="89">
        <v>-181.51192938038795</v>
      </c>
      <c r="G65" s="89">
        <v>-242.4689951392885</v>
      </c>
      <c r="H65" s="89">
        <v>-699.38617858385066</v>
      </c>
      <c r="I65" s="89">
        <v>-761.09922006717693</v>
      </c>
      <c r="J65" s="89">
        <v>-720.12441726937777</v>
      </c>
      <c r="K65" s="94">
        <v>-2168.3431331873248</v>
      </c>
      <c r="L65" s="93">
        <v>-826.09077483597412</v>
      </c>
      <c r="M65" s="92">
        <f t="shared" si="21"/>
        <v>-2362.2105452372966</v>
      </c>
      <c r="N65" s="92">
        <f t="shared" si="22"/>
        <v>-2358.1713889577172</v>
      </c>
      <c r="O65" s="89">
        <v>-50.792906245172738</v>
      </c>
      <c r="P65" s="89">
        <v>-66.559018939741691</v>
      </c>
      <c r="Q65" s="89">
        <v>-30.20428364581791</v>
      </c>
      <c r="R65" s="89">
        <v>-33.955720549655638</v>
      </c>
      <c r="S65" s="89">
        <v>-53.758562623031729</v>
      </c>
      <c r="T65" s="89">
        <v>-38.809037138566367</v>
      </c>
      <c r="U65" s="89">
        <v>-79.960563205696857</v>
      </c>
      <c r="V65" s="89">
        <v>-69.920498870158809</v>
      </c>
      <c r="W65" s="89">
        <v>-91.420749699911639</v>
      </c>
      <c r="X65" s="89">
        <v>-383.74040962629806</v>
      </c>
      <c r="Y65" s="89">
        <v>-109.8656732815646</v>
      </c>
      <c r="Z65" s="89">
        <v>-114.35986181694243</v>
      </c>
      <c r="AA65" s="89">
        <v>-371.92671772607588</v>
      </c>
      <c r="AB65" s="89">
        <v>-182.74092461728426</v>
      </c>
      <c r="AC65" s="89">
        <v>-106.86548570615594</v>
      </c>
      <c r="AD65" s="89">
        <f>I65-(AA65+AB65+AC65)</f>
        <v>-99.566092017660822</v>
      </c>
      <c r="AE65" s="89">
        <v>-116.19220595255936</v>
      </c>
      <c r="AF65" s="89">
        <v>-298.97374059187666</v>
      </c>
      <c r="AG65" s="89">
        <v>-129.28008221982375</v>
      </c>
      <c r="AH65" s="89">
        <f t="shared" ref="AH65:AH70" si="29">J65-AE65-AF65-AG65</f>
        <v>-175.67838850511802</v>
      </c>
      <c r="AI65" s="89">
        <v>-118.83686827908096</v>
      </c>
      <c r="AJ65" s="89">
        <v>-543.52716561346733</v>
      </c>
      <c r="AK65" s="89">
        <v>-713.3538334077258</v>
      </c>
      <c r="AL65" s="89">
        <v>-792.62526588705066</v>
      </c>
      <c r="AM65" s="89">
        <v>-312.70428032905272</v>
      </c>
      <c r="AN65" s="89">
        <v>-101.98727788947269</v>
      </c>
      <c r="AO65" s="89">
        <v>-210.92177785892795</v>
      </c>
      <c r="AP65" s="89">
        <v>-200.47743875852075</v>
      </c>
      <c r="AQ65" s="91">
        <v>-1844.7848944507959</v>
      </c>
      <c r="AR65" s="95"/>
      <c r="AS65" s="95"/>
    </row>
    <row r="66" spans="1:45" x14ac:dyDescent="0.3">
      <c r="A66" s="24" t="s">
        <v>26</v>
      </c>
      <c r="B66" s="23" t="s">
        <v>16</v>
      </c>
      <c r="C66" s="89">
        <v>-11.694188769866953</v>
      </c>
      <c r="D66" s="89">
        <v>-333.55511703251813</v>
      </c>
      <c r="E66" s="89">
        <v>-90.726470889792964</v>
      </c>
      <c r="F66" s="89">
        <v>-2.607743821599755</v>
      </c>
      <c r="G66" s="89">
        <v>-118.16021633926567</v>
      </c>
      <c r="H66" s="89">
        <v>-171.74558541199357</v>
      </c>
      <c r="I66" s="89">
        <v>-210.92584132560211</v>
      </c>
      <c r="J66" s="89">
        <v>-52.260553999186769</v>
      </c>
      <c r="K66" s="94">
        <v>-91.643122932367206</v>
      </c>
      <c r="L66" s="93">
        <v>-94.253720425628245</v>
      </c>
      <c r="M66" s="92">
        <f t="shared" si="21"/>
        <v>-233.34634942024138</v>
      </c>
      <c r="N66" s="92">
        <f t="shared" si="22"/>
        <v>-99.598180942009236</v>
      </c>
      <c r="O66" s="89">
        <v>0</v>
      </c>
      <c r="P66" s="89">
        <v>-2.607743821599755</v>
      </c>
      <c r="Q66" s="89">
        <v>0</v>
      </c>
      <c r="R66" s="89">
        <v>0</v>
      </c>
      <c r="S66" s="89">
        <v>0</v>
      </c>
      <c r="T66" s="89">
        <v>-118.16021633926567</v>
      </c>
      <c r="U66" s="89">
        <v>0</v>
      </c>
      <c r="V66" s="89">
        <v>0</v>
      </c>
      <c r="W66" s="89">
        <v>-0.44177590365234881</v>
      </c>
      <c r="X66" s="89">
        <v>-161.41198294902532</v>
      </c>
      <c r="Y66" s="89">
        <v>0</v>
      </c>
      <c r="Z66" s="89">
        <v>-9.8918265593159038</v>
      </c>
      <c r="AA66" s="89">
        <v>-127.615903</v>
      </c>
      <c r="AB66" s="89">
        <v>-97.563770000000005</v>
      </c>
      <c r="AC66" s="89">
        <v>14.018986530062396</v>
      </c>
      <c r="AD66" s="89">
        <v>0.2348451443355124</v>
      </c>
      <c r="AE66" s="89">
        <v>0</v>
      </c>
      <c r="AF66" s="89">
        <v>-29.720561654266248</v>
      </c>
      <c r="AG66" s="89">
        <v>-11.821850240000002</v>
      </c>
      <c r="AH66" s="89">
        <f t="shared" si="29"/>
        <v>-10.718142104920519</v>
      </c>
      <c r="AI66" s="89">
        <v>0</v>
      </c>
      <c r="AJ66" s="89">
        <v>-32.23095862513626</v>
      </c>
      <c r="AK66" s="89">
        <v>-5.4828431519012142</v>
      </c>
      <c r="AL66" s="89">
        <v>-53.929321155329731</v>
      </c>
      <c r="AM66" s="89">
        <v>-141.70322648787416</v>
      </c>
      <c r="AN66" s="89">
        <v>0</v>
      </c>
      <c r="AO66" s="89">
        <v>37.287715103689578</v>
      </c>
      <c r="AP66" s="89">
        <v>10.161790958556338</v>
      </c>
      <c r="AQ66" s="91">
        <v>-147.04768700425515</v>
      </c>
      <c r="AR66" s="95"/>
      <c r="AS66" s="95"/>
    </row>
    <row r="67" spans="1:45" x14ac:dyDescent="0.3">
      <c r="A67" s="24" t="s">
        <v>25</v>
      </c>
      <c r="B67" s="23" t="s">
        <v>16</v>
      </c>
      <c r="C67" s="89">
        <v>-17.185835962145106</v>
      </c>
      <c r="D67" s="89">
        <v>-69.605095087371922</v>
      </c>
      <c r="E67" s="89">
        <v>-41.341704913380092</v>
      </c>
      <c r="F67" s="89">
        <v>-42.715570090388844</v>
      </c>
      <c r="G67" s="89">
        <v>-61.944218772661557</v>
      </c>
      <c r="H67" s="89">
        <v>-54.528102226396371</v>
      </c>
      <c r="I67" s="89">
        <v>-79.763261767822655</v>
      </c>
      <c r="J67" s="89">
        <v>-100.63112455638193</v>
      </c>
      <c r="K67" s="94">
        <v>-112.53620039418965</v>
      </c>
      <c r="L67" s="93">
        <v>-190.98593203482633</v>
      </c>
      <c r="M67" s="92">
        <f t="shared" si="21"/>
        <v>-149.77602761065037</v>
      </c>
      <c r="N67" s="92">
        <f t="shared" si="22"/>
        <v>-264.55084843874636</v>
      </c>
      <c r="O67" s="89">
        <v>-8.0509544209302319</v>
      </c>
      <c r="P67" s="89">
        <v>-11.514856588339729</v>
      </c>
      <c r="Q67" s="89">
        <v>-13.502184133265498</v>
      </c>
      <c r="R67" s="89">
        <v>-9.6475749478533857</v>
      </c>
      <c r="S67" s="89">
        <v>-8.7657941723247728</v>
      </c>
      <c r="T67" s="89">
        <v>-12.658948310970707</v>
      </c>
      <c r="U67" s="89">
        <v>-12.005764593601539</v>
      </c>
      <c r="V67" s="89">
        <v>-28.513711695764542</v>
      </c>
      <c r="W67" s="89">
        <v>-11.578735579932896</v>
      </c>
      <c r="X67" s="89">
        <v>-10.487996183290941</v>
      </c>
      <c r="Y67" s="89">
        <v>-14.83954059914446</v>
      </c>
      <c r="Z67" s="89">
        <v>-17.621829864028072</v>
      </c>
      <c r="AA67" s="89">
        <v>-17.779404136217636</v>
      </c>
      <c r="AB67" s="89">
        <v>-17.313637055890229</v>
      </c>
      <c r="AC67" s="89">
        <v>-19.005862274251385</v>
      </c>
      <c r="AD67" s="89">
        <v>-25.664358301463434</v>
      </c>
      <c r="AE67" s="89">
        <v>-24.008525405464411</v>
      </c>
      <c r="AF67" s="89">
        <v>-22.033993434196674</v>
      </c>
      <c r="AG67" s="89">
        <v>-25.054049941849424</v>
      </c>
      <c r="AH67" s="89">
        <f t="shared" si="29"/>
        <v>-29.534555774871425</v>
      </c>
      <c r="AI67" s="89">
        <v>-22.330432995650039</v>
      </c>
      <c r="AJ67" s="89">
        <v>-25.909910538491005</v>
      </c>
      <c r="AK67" s="89">
        <v>-22.221428139484381</v>
      </c>
      <c r="AL67" s="89">
        <v>-42.074428720564221</v>
      </c>
      <c r="AM67" s="89">
        <v>-59.570260212110767</v>
      </c>
      <c r="AN67" s="89">
        <v>-39.000181680127881</v>
      </c>
      <c r="AO67" s="89">
        <v>-42.011905987341379</v>
      </c>
      <c r="AP67" s="89">
        <v>-50.403584155246307</v>
      </c>
      <c r="AQ67" s="91">
        <v>-133.1351766160308</v>
      </c>
      <c r="AR67" s="95"/>
      <c r="AS67" s="95"/>
    </row>
    <row r="68" spans="1:45" x14ac:dyDescent="0.3">
      <c r="A68" s="90" t="s">
        <v>24</v>
      </c>
      <c r="B68" s="23" t="s">
        <v>16</v>
      </c>
      <c r="C68" s="89">
        <f t="shared" ref="C68:L68" si="30">C64+C65+C66+C67</f>
        <v>120.95624605678238</v>
      </c>
      <c r="D68" s="89">
        <f t="shared" si="30"/>
        <v>-747.57246559553869</v>
      </c>
      <c r="E68" s="85">
        <f t="shared" si="30"/>
        <v>-857.99709897176081</v>
      </c>
      <c r="F68" s="85">
        <f t="shared" si="30"/>
        <v>110.91815801311276</v>
      </c>
      <c r="G68" s="85">
        <f t="shared" si="30"/>
        <v>267.72615293764164</v>
      </c>
      <c r="H68" s="85">
        <f t="shared" si="30"/>
        <v>-202.15676449281153</v>
      </c>
      <c r="I68" s="85">
        <f t="shared" si="30"/>
        <v>-344.89158487476453</v>
      </c>
      <c r="J68" s="85">
        <f t="shared" si="30"/>
        <v>-21.147155560411576</v>
      </c>
      <c r="K68" s="88">
        <f t="shared" si="30"/>
        <v>-1383.0860463979188</v>
      </c>
      <c r="L68" s="87">
        <f t="shared" si="30"/>
        <v>204.32938122673053</v>
      </c>
      <c r="M68" s="86">
        <f t="shared" si="21"/>
        <v>-1735.4925724393102</v>
      </c>
      <c r="N68" s="86">
        <f t="shared" si="22"/>
        <v>-1327.8473995452839</v>
      </c>
      <c r="O68" s="85">
        <f t="shared" ref="O68:AG68" si="31">O64+O65+O66+O67</f>
        <v>4.6041395737612021</v>
      </c>
      <c r="P68" s="85">
        <f t="shared" si="31"/>
        <v>62.53976281498214</v>
      </c>
      <c r="Q68" s="85">
        <f t="shared" si="31"/>
        <v>25.72657916097754</v>
      </c>
      <c r="R68" s="85">
        <f t="shared" si="31"/>
        <v>18.047676463391873</v>
      </c>
      <c r="S68" s="85">
        <f t="shared" si="31"/>
        <v>82.924360481155759</v>
      </c>
      <c r="T68" s="85">
        <f t="shared" si="31"/>
        <v>82.274931185596671</v>
      </c>
      <c r="U68" s="85">
        <f t="shared" si="31"/>
        <v>99.794102885113261</v>
      </c>
      <c r="V68" s="85">
        <f t="shared" si="31"/>
        <v>2.8225785614300491</v>
      </c>
      <c r="W68" s="85">
        <f t="shared" si="31"/>
        <v>172.6078227494028</v>
      </c>
      <c r="X68" s="85">
        <f t="shared" si="31"/>
        <v>-367.9563626869321</v>
      </c>
      <c r="Y68" s="85">
        <f t="shared" si="31"/>
        <v>-55.075682286540157</v>
      </c>
      <c r="Z68" s="85">
        <f t="shared" si="31"/>
        <v>48.266941890391976</v>
      </c>
      <c r="AA68" s="85">
        <f t="shared" si="31"/>
        <v>-378.04605381632786</v>
      </c>
      <c r="AB68" s="85">
        <f t="shared" si="31"/>
        <v>-192.38252907329112</v>
      </c>
      <c r="AC68" s="85">
        <f t="shared" si="31"/>
        <v>185.41254673340461</v>
      </c>
      <c r="AD68" s="85">
        <f t="shared" si="31"/>
        <v>40.124451281449808</v>
      </c>
      <c r="AE68" s="85">
        <f t="shared" si="31"/>
        <v>79.904946795590689</v>
      </c>
      <c r="AF68" s="85">
        <f t="shared" si="31"/>
        <v>-110.79529842391355</v>
      </c>
      <c r="AG68" s="85">
        <f t="shared" si="31"/>
        <v>10.358611269989812</v>
      </c>
      <c r="AH68" s="85">
        <f t="shared" si="29"/>
        <v>-0.61541520207852685</v>
      </c>
      <c r="AI68" s="85">
        <f>AI64+AI65+AI66+AI67</f>
        <v>99.462834199355925</v>
      </c>
      <c r="AJ68" s="85">
        <f>AJ64+AJ65+AJ66+AJ67</f>
        <v>-379.23990339232626</v>
      </c>
      <c r="AK68" s="85">
        <f>AK64+AK65+AK66+AK67</f>
        <v>-464.71555287386701</v>
      </c>
      <c r="AL68" s="85">
        <f>AL64+AL65+AL66+AL67</f>
        <v>-638.59342433108145</v>
      </c>
      <c r="AM68" s="85">
        <f>SUM(AM64:AM67)</f>
        <v>-252.94369184203549</v>
      </c>
      <c r="AN68" s="85">
        <f>SUM(AN64:AN67)</f>
        <v>243.78268859665911</v>
      </c>
      <c r="AO68" s="85">
        <f>SUM(AO64:AO67)</f>
        <v>189.44601840363961</v>
      </c>
      <c r="AP68" s="85">
        <f>AP64+AP65+AP66+AP67</f>
        <v>24.044366068467298</v>
      </c>
      <c r="AQ68" s="84">
        <f>AQ64+AQ65+AQ66+AQ67</f>
        <v>-1785.12047261405</v>
      </c>
      <c r="AR68" s="98"/>
      <c r="AS68" s="95"/>
    </row>
    <row r="69" spans="1:45" x14ac:dyDescent="0.3">
      <c r="A69" s="24" t="s">
        <v>23</v>
      </c>
      <c r="B69" s="23" t="s">
        <v>16</v>
      </c>
      <c r="C69" s="89">
        <v>-39.985029625740644</v>
      </c>
      <c r="D69" s="89">
        <v>-61.241609747939947</v>
      </c>
      <c r="E69" s="89">
        <v>-97.313605861105671</v>
      </c>
      <c r="F69" s="89">
        <v>-127.62983667262193</v>
      </c>
      <c r="G69" s="89">
        <v>-107.08216041950806</v>
      </c>
      <c r="H69" s="89">
        <v>-103.37010325064304</v>
      </c>
      <c r="I69" s="89">
        <v>-125.56437001004312</v>
      </c>
      <c r="J69" s="89">
        <v>-127.78304472753082</v>
      </c>
      <c r="K69" s="94">
        <v>-153.59190111265517</v>
      </c>
      <c r="L69" s="93">
        <v>-219.82548527184767</v>
      </c>
      <c r="M69" s="92">
        <f t="shared" si="21"/>
        <v>-163.65137207733983</v>
      </c>
      <c r="N69" s="92">
        <f t="shared" si="22"/>
        <v>-262.58570495783994</v>
      </c>
      <c r="O69" s="89">
        <v>-17.37119822947361</v>
      </c>
      <c r="P69" s="89">
        <v>-40.521034634252956</v>
      </c>
      <c r="Q69" s="89">
        <v>-20.096314194284325</v>
      </c>
      <c r="R69" s="89">
        <v>-49.641289614611047</v>
      </c>
      <c r="S69" s="89">
        <v>-17.935886427223213</v>
      </c>
      <c r="T69" s="89">
        <v>-36.025712410233609</v>
      </c>
      <c r="U69" s="89">
        <v>-19.067771456181575</v>
      </c>
      <c r="V69" s="89">
        <v>-34.052790125869663</v>
      </c>
      <c r="W69" s="89">
        <v>-14.502852678480293</v>
      </c>
      <c r="X69" s="89">
        <v>-35.111460649351621</v>
      </c>
      <c r="Y69" s="89">
        <v>-19.12178766271311</v>
      </c>
      <c r="Z69" s="89">
        <v>-34.633030042505354</v>
      </c>
      <c r="AA69" s="89">
        <v>-19.778516689280806</v>
      </c>
      <c r="AB69" s="89">
        <v>-40.613044860550509</v>
      </c>
      <c r="AC69" s="89">
        <v>-25.558350363126372</v>
      </c>
      <c r="AD69" s="89">
        <f>I69-AA69-AB69-AC69</f>
        <v>-39.614458097085425</v>
      </c>
      <c r="AE69" s="89">
        <v>-21.268213773451837</v>
      </c>
      <c r="AF69" s="89">
        <v>-42.469399276874526</v>
      </c>
      <c r="AG69" s="89">
        <v>-22.506774762223081</v>
      </c>
      <c r="AH69" s="89">
        <f t="shared" si="29"/>
        <v>-41.538656914981381</v>
      </c>
      <c r="AI69" s="89">
        <v>-22.678318962445907</v>
      </c>
      <c r="AJ69" s="89">
        <v>-42.364865070077144</v>
      </c>
      <c r="AK69" s="89">
        <v>-20.145541874093414</v>
      </c>
      <c r="AL69" s="89">
        <v>-68.403175206038696</v>
      </c>
      <c r="AM69" s="89">
        <v>-32.737789927130549</v>
      </c>
      <c r="AN69" s="89">
        <v>-72.329899664184154</v>
      </c>
      <c r="AO69" s="89">
        <v>-16.336727739993279</v>
      </c>
      <c r="AP69" s="89">
        <v>-98.421067940539686</v>
      </c>
      <c r="AQ69" s="91">
        <v>-75.49800961312279</v>
      </c>
      <c r="AR69" s="95"/>
      <c r="AS69" s="95"/>
    </row>
    <row r="70" spans="1:45" x14ac:dyDescent="0.3">
      <c r="A70" s="24" t="s">
        <v>22</v>
      </c>
      <c r="B70" s="23" t="s">
        <v>16</v>
      </c>
      <c r="C70" s="89">
        <v>-44.666286657166431</v>
      </c>
      <c r="D70" s="89">
        <v>-184.60594097066237</v>
      </c>
      <c r="E70" s="89">
        <v>-105.85015649260077</v>
      </c>
      <c r="F70" s="89">
        <v>-52.917481542033791</v>
      </c>
      <c r="G70" s="89">
        <v>-50.90723609948185</v>
      </c>
      <c r="H70" s="89">
        <v>-92.690324200387337</v>
      </c>
      <c r="I70" s="89">
        <v>-114.36429695206249</v>
      </c>
      <c r="J70" s="89">
        <v>-154.21969873331201</v>
      </c>
      <c r="K70" s="94">
        <v>-310.70333701977597</v>
      </c>
      <c r="L70" s="93">
        <v>-293.43982162003152</v>
      </c>
      <c r="M70" s="92">
        <f t="shared" si="21"/>
        <v>-312.45563655014138</v>
      </c>
      <c r="N70" s="92">
        <f t="shared" si="22"/>
        <v>-290.14947024460105</v>
      </c>
      <c r="O70" s="89">
        <v>-0.12235682775571743</v>
      </c>
      <c r="P70" s="89">
        <v>-29.025632956034599</v>
      </c>
      <c r="Q70" s="89">
        <v>-21.648901120571587</v>
      </c>
      <c r="R70" s="89">
        <v>-2.1205906376718886</v>
      </c>
      <c r="S70" s="89">
        <v>-2.8603466059633792E-2</v>
      </c>
      <c r="T70" s="89">
        <v>-22.485891999539561</v>
      </c>
      <c r="U70" s="89">
        <v>-28.496054894131593</v>
      </c>
      <c r="V70" s="89">
        <v>0.10331426024893631</v>
      </c>
      <c r="W70" s="89">
        <v>-9.7693042144110294</v>
      </c>
      <c r="X70" s="89">
        <v>-35.433126677262678</v>
      </c>
      <c r="Y70" s="89">
        <v>-41.101300060104784</v>
      </c>
      <c r="Z70" s="89">
        <v>-6.3865932486088468</v>
      </c>
      <c r="AA70" s="89">
        <v>-7.4244071641372349</v>
      </c>
      <c r="AB70" s="89">
        <v>-42.173454376882276</v>
      </c>
      <c r="AC70" s="89">
        <v>-48.78274926022344</v>
      </c>
      <c r="AD70" s="89">
        <f>I70-AA70-AB70-AC70</f>
        <v>-15.983686150819537</v>
      </c>
      <c r="AE70" s="89">
        <v>-7.5388311464823685</v>
      </c>
      <c r="AF70" s="89">
        <v>-59.206568074193427</v>
      </c>
      <c r="AG70" s="89">
        <v>-76.210400017347837</v>
      </c>
      <c r="AH70" s="89">
        <f t="shared" si="29"/>
        <v>-11.263899495288371</v>
      </c>
      <c r="AI70" s="89">
        <v>-8.3906022732532914</v>
      </c>
      <c r="AJ70" s="89">
        <v>-106.20305063097527</v>
      </c>
      <c r="AK70" s="89">
        <v>-128.35932518423459</v>
      </c>
      <c r="AL70" s="89">
        <v>-67.750358931312832</v>
      </c>
      <c r="AM70" s="89">
        <v>-10.142901803618722</v>
      </c>
      <c r="AN70" s="89">
        <v>-134.48082655867057</v>
      </c>
      <c r="AO70" s="89">
        <v>-73.57897227297309</v>
      </c>
      <c r="AP70" s="89">
        <v>-75.237120984769149</v>
      </c>
      <c r="AQ70" s="91">
        <v>-6.8525504281882252</v>
      </c>
      <c r="AR70" s="95"/>
      <c r="AS70" s="95"/>
    </row>
    <row r="71" spans="1:45" x14ac:dyDescent="0.3">
      <c r="A71" s="24" t="s">
        <v>21</v>
      </c>
      <c r="B71" s="23" t="s">
        <v>16</v>
      </c>
      <c r="C71" s="89">
        <v>120.64300810699977</v>
      </c>
      <c r="D71" s="89">
        <v>564.77540192873323</v>
      </c>
      <c r="E71" s="89">
        <v>0</v>
      </c>
      <c r="F71" s="89">
        <v>0</v>
      </c>
      <c r="G71" s="89">
        <v>0</v>
      </c>
      <c r="H71" s="89">
        <v>1.5613162936618184E-2</v>
      </c>
      <c r="I71" s="89">
        <v>0</v>
      </c>
      <c r="J71" s="89">
        <v>456.89930022751594</v>
      </c>
      <c r="K71" s="94">
        <v>490.45296383354435</v>
      </c>
      <c r="L71" s="93">
        <v>0</v>
      </c>
      <c r="M71" s="92">
        <f t="shared" si="21"/>
        <v>263.82679293728467</v>
      </c>
      <c r="N71" s="92">
        <f t="shared" si="22"/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89">
        <v>0</v>
      </c>
      <c r="V71" s="89">
        <v>0</v>
      </c>
      <c r="W71" s="89">
        <v>0</v>
      </c>
      <c r="X71" s="89">
        <v>1.619983062673995E-2</v>
      </c>
      <c r="Y71" s="89">
        <v>-3.8429174703112401E-4</v>
      </c>
      <c r="Z71" s="89">
        <f>H71-W71-X71-Y71</f>
        <v>-2.0237594309064207E-4</v>
      </c>
      <c r="AA71" s="89">
        <v>0</v>
      </c>
      <c r="AB71" s="89">
        <v>0</v>
      </c>
      <c r="AC71" s="89">
        <v>0</v>
      </c>
      <c r="AD71" s="89">
        <f>I71-AA71-AB71-AC71</f>
        <v>0</v>
      </c>
      <c r="AE71" s="89">
        <v>3.6734180060966751E-2</v>
      </c>
      <c r="AF71" s="89">
        <v>2.101252195675242E-2</v>
      </c>
      <c r="AG71" s="89">
        <v>451.99218694248617</v>
      </c>
      <c r="AH71" s="89">
        <v>4.8493665830120447</v>
      </c>
      <c r="AI71" s="89">
        <v>226.62617089625971</v>
      </c>
      <c r="AJ71" s="89">
        <v>182.89702778777274</v>
      </c>
      <c r="AK71" s="89">
        <v>83.567199680393514</v>
      </c>
      <c r="AL71" s="89">
        <v>-2.6374345308815839</v>
      </c>
      <c r="AM71" s="89">
        <v>0</v>
      </c>
      <c r="AN71" s="89">
        <v>0</v>
      </c>
      <c r="AO71" s="89">
        <v>0</v>
      </c>
      <c r="AP71" s="89">
        <v>0</v>
      </c>
      <c r="AQ71" s="91">
        <v>0</v>
      </c>
      <c r="AR71" s="95"/>
    </row>
    <row r="72" spans="1:45" x14ac:dyDescent="0.3">
      <c r="A72" s="24" t="s">
        <v>20</v>
      </c>
      <c r="B72" s="23" t="s">
        <v>16</v>
      </c>
      <c r="C72" s="89">
        <v>0</v>
      </c>
      <c r="D72" s="89">
        <v>0</v>
      </c>
      <c r="E72" s="89">
        <v>0</v>
      </c>
      <c r="F72" s="89">
        <v>0</v>
      </c>
      <c r="G72" s="89">
        <v>457.93427726595399</v>
      </c>
      <c r="H72" s="89">
        <v>0</v>
      </c>
      <c r="I72" s="89"/>
      <c r="J72" s="89">
        <v>0</v>
      </c>
      <c r="K72" s="94">
        <v>0</v>
      </c>
      <c r="L72" s="93"/>
      <c r="M72" s="92">
        <f t="shared" si="21"/>
        <v>0</v>
      </c>
      <c r="N72" s="92">
        <f t="shared" si="22"/>
        <v>0</v>
      </c>
      <c r="O72" s="89">
        <v>0</v>
      </c>
      <c r="P72" s="89">
        <v>0</v>
      </c>
      <c r="Q72" s="89">
        <v>0</v>
      </c>
      <c r="R72" s="89">
        <v>0</v>
      </c>
      <c r="S72" s="89">
        <v>0</v>
      </c>
      <c r="T72" s="89">
        <v>0</v>
      </c>
      <c r="U72" s="89">
        <v>0</v>
      </c>
      <c r="V72" s="89">
        <v>457.93427726595399</v>
      </c>
      <c r="W72" s="89">
        <v>0</v>
      </c>
      <c r="X72" s="89">
        <v>0</v>
      </c>
      <c r="Y72" s="89">
        <v>0</v>
      </c>
      <c r="Z72" s="89">
        <v>0</v>
      </c>
      <c r="AA72" s="89">
        <v>0</v>
      </c>
      <c r="AB72" s="89">
        <v>0</v>
      </c>
      <c r="AC72" s="89">
        <v>0</v>
      </c>
      <c r="AD72" s="89">
        <f>I72-AA72-AB72-AC72</f>
        <v>0</v>
      </c>
      <c r="AE72" s="89">
        <v>0</v>
      </c>
      <c r="AF72" s="89">
        <v>0</v>
      </c>
      <c r="AG72" s="89">
        <v>0</v>
      </c>
      <c r="AH72" s="89">
        <f>J72-AE72-AF72-AG72</f>
        <v>0</v>
      </c>
      <c r="AI72" s="97">
        <v>0</v>
      </c>
      <c r="AJ72" s="97">
        <v>0</v>
      </c>
      <c r="AK72" s="97">
        <v>0</v>
      </c>
      <c r="AL72" s="97">
        <v>0</v>
      </c>
      <c r="AM72" s="89"/>
      <c r="AN72" s="89"/>
      <c r="AO72" s="89"/>
      <c r="AP72" s="89"/>
      <c r="AQ72" s="91"/>
      <c r="AR72" s="95"/>
    </row>
    <row r="73" spans="1:45" x14ac:dyDescent="0.3">
      <c r="A73" s="96" t="s">
        <v>19</v>
      </c>
      <c r="B73" s="23" t="s">
        <v>16</v>
      </c>
      <c r="C73" s="89">
        <f t="shared" ref="C73:L73" si="32">SUM(C68:C72)</f>
        <v>156.94793788087509</v>
      </c>
      <c r="D73" s="89">
        <f t="shared" si="32"/>
        <v>-428.64461438540775</v>
      </c>
      <c r="E73" s="89">
        <f t="shared" si="32"/>
        <v>-1061.1608613254673</v>
      </c>
      <c r="F73" s="89">
        <f t="shared" si="32"/>
        <v>-69.629160201542959</v>
      </c>
      <c r="G73" s="89">
        <f t="shared" si="32"/>
        <v>567.67103368460573</v>
      </c>
      <c r="H73" s="89">
        <f t="shared" si="32"/>
        <v>-398.20157878090527</v>
      </c>
      <c r="I73" s="89">
        <f t="shared" si="32"/>
        <v>-584.82025183687006</v>
      </c>
      <c r="J73" s="89">
        <f t="shared" si="32"/>
        <v>153.7494012062615</v>
      </c>
      <c r="K73" s="94">
        <f t="shared" si="32"/>
        <v>-1356.9283206968057</v>
      </c>
      <c r="L73" s="93">
        <f t="shared" si="32"/>
        <v>-308.93592566514866</v>
      </c>
      <c r="M73" s="92">
        <f t="shared" si="21"/>
        <v>-1947.7727881295068</v>
      </c>
      <c r="N73" s="92">
        <f t="shared" si="22"/>
        <v>-1880.5825747477247</v>
      </c>
      <c r="O73" s="89">
        <f t="shared" ref="O73:AQ73" si="33">SUM(O68:O72)</f>
        <v>-12.889415483468126</v>
      </c>
      <c r="P73" s="89">
        <f t="shared" si="33"/>
        <v>-7.006904775305415</v>
      </c>
      <c r="Q73" s="89">
        <f t="shared" si="33"/>
        <v>-16.018636153878372</v>
      </c>
      <c r="R73" s="89">
        <f t="shared" si="33"/>
        <v>-33.714203788891062</v>
      </c>
      <c r="S73" s="89">
        <f t="shared" si="33"/>
        <v>64.959870587872913</v>
      </c>
      <c r="T73" s="89">
        <f t="shared" si="33"/>
        <v>23.763326775823501</v>
      </c>
      <c r="U73" s="89">
        <f t="shared" si="33"/>
        <v>52.230276534800097</v>
      </c>
      <c r="V73" s="89">
        <f t="shared" si="33"/>
        <v>426.80737996176333</v>
      </c>
      <c r="W73" s="89">
        <f t="shared" si="33"/>
        <v>148.3356658565115</v>
      </c>
      <c r="X73" s="89">
        <f t="shared" si="33"/>
        <v>-438.48475018291964</v>
      </c>
      <c r="Y73" s="89">
        <f t="shared" si="33"/>
        <v>-115.29915430110509</v>
      </c>
      <c r="Z73" s="89">
        <f t="shared" si="33"/>
        <v>7.2471162233346851</v>
      </c>
      <c r="AA73" s="89">
        <f t="shared" si="33"/>
        <v>-405.2489776697459</v>
      </c>
      <c r="AB73" s="89">
        <f t="shared" si="33"/>
        <v>-275.16902831072389</v>
      </c>
      <c r="AC73" s="89">
        <f t="shared" si="33"/>
        <v>111.07144711005479</v>
      </c>
      <c r="AD73" s="89">
        <f t="shared" si="33"/>
        <v>-15.473692966455154</v>
      </c>
      <c r="AE73" s="89">
        <f t="shared" si="33"/>
        <v>51.134636055717458</v>
      </c>
      <c r="AF73" s="89">
        <f t="shared" si="33"/>
        <v>-212.45025325302475</v>
      </c>
      <c r="AG73" s="89">
        <f t="shared" si="33"/>
        <v>363.6336234329051</v>
      </c>
      <c r="AH73" s="89">
        <f t="shared" si="33"/>
        <v>-48.56860502933624</v>
      </c>
      <c r="AI73" s="89">
        <f t="shared" si="33"/>
        <v>295.02008385991644</v>
      </c>
      <c r="AJ73" s="89">
        <f t="shared" si="33"/>
        <v>-344.91079130560587</v>
      </c>
      <c r="AK73" s="89">
        <f t="shared" si="33"/>
        <v>-529.65322025180149</v>
      </c>
      <c r="AL73" s="89">
        <f t="shared" si="33"/>
        <v>-777.38439299931451</v>
      </c>
      <c r="AM73" s="89">
        <f t="shared" si="33"/>
        <v>-295.82438357278477</v>
      </c>
      <c r="AN73" s="89">
        <f t="shared" si="33"/>
        <v>36.971962373804388</v>
      </c>
      <c r="AO73" s="89">
        <f t="shared" si="33"/>
        <v>99.530318390673244</v>
      </c>
      <c r="AP73" s="89">
        <f t="shared" si="33"/>
        <v>-149.61382285684152</v>
      </c>
      <c r="AQ73" s="91">
        <f t="shared" si="33"/>
        <v>-1867.4710326553609</v>
      </c>
      <c r="AR73" s="95"/>
    </row>
    <row r="74" spans="1:45" x14ac:dyDescent="0.3">
      <c r="A74" s="24" t="s">
        <v>18</v>
      </c>
      <c r="B74" s="23" t="s">
        <v>16</v>
      </c>
      <c r="C74" s="89">
        <f t="shared" ref="C74:L74" si="34">C75-C73</f>
        <v>-28.795967751321086</v>
      </c>
      <c r="D74" s="89">
        <f t="shared" si="34"/>
        <v>45.755992008079943</v>
      </c>
      <c r="E74" s="89">
        <f t="shared" si="34"/>
        <v>-40.560237198656296</v>
      </c>
      <c r="F74" s="89">
        <f t="shared" si="34"/>
        <v>84.812091170723193</v>
      </c>
      <c r="G74" s="89">
        <f t="shared" si="34"/>
        <v>-2.586803244946509</v>
      </c>
      <c r="H74" s="89">
        <f t="shared" si="34"/>
        <v>100.66737178683502</v>
      </c>
      <c r="I74" s="89">
        <f t="shared" si="34"/>
        <v>61.212238873681827</v>
      </c>
      <c r="J74" s="89">
        <f t="shared" si="34"/>
        <v>-154.11763581421189</v>
      </c>
      <c r="K74" s="94">
        <f t="shared" si="34"/>
        <v>29.574676317647118</v>
      </c>
      <c r="L74" s="93">
        <f t="shared" si="34"/>
        <v>-161.38139631772361</v>
      </c>
      <c r="M74" s="92">
        <f t="shared" si="21"/>
        <v>33.287403006250599</v>
      </c>
      <c r="N74" s="92">
        <f t="shared" si="22"/>
        <v>-249.24540896335651</v>
      </c>
      <c r="O74" s="89">
        <f t="shared" ref="O74:AG74" si="35">O75-O73</f>
        <v>-66.245194158908163</v>
      </c>
      <c r="P74" s="89">
        <f t="shared" si="35"/>
        <v>90.390153545951293</v>
      </c>
      <c r="Q74" s="89">
        <f t="shared" si="35"/>
        <v>12.730984206584974</v>
      </c>
      <c r="R74" s="89">
        <f t="shared" si="35"/>
        <v>47.936147577095106</v>
      </c>
      <c r="S74" s="89">
        <f t="shared" si="35"/>
        <v>-14.23445059232877</v>
      </c>
      <c r="T74" s="89">
        <f t="shared" si="35"/>
        <v>-19.594454119405512</v>
      </c>
      <c r="U74" s="89">
        <f t="shared" si="35"/>
        <v>-2.5921364130182809</v>
      </c>
      <c r="V74" s="89">
        <f t="shared" si="35"/>
        <v>33.744417704151942</v>
      </c>
      <c r="W74" s="89">
        <f t="shared" si="35"/>
        <v>-22.296359576153719</v>
      </c>
      <c r="X74" s="89">
        <f t="shared" si="35"/>
        <v>52.038061989161804</v>
      </c>
      <c r="Y74" s="89">
        <f t="shared" si="35"/>
        <v>85.120295088356443</v>
      </c>
      <c r="Z74" s="89">
        <f t="shared" si="35"/>
        <v>-14.195082091256225</v>
      </c>
      <c r="AA74" s="89">
        <f t="shared" si="35"/>
        <v>-24.825164441135541</v>
      </c>
      <c r="AB74" s="89">
        <f t="shared" si="35"/>
        <v>-5.4880378940054015</v>
      </c>
      <c r="AC74" s="89">
        <f t="shared" si="35"/>
        <v>53.433779578346972</v>
      </c>
      <c r="AD74" s="89">
        <f t="shared" si="35"/>
        <v>38.09166163047589</v>
      </c>
      <c r="AE74" s="89">
        <f t="shared" si="35"/>
        <v>-39.600081875156995</v>
      </c>
      <c r="AF74" s="89">
        <f t="shared" si="35"/>
        <v>-54.512848358220083</v>
      </c>
      <c r="AG74" s="89">
        <f t="shared" si="35"/>
        <v>-29.797230489366029</v>
      </c>
      <c r="AH74" s="89">
        <f>J74-AE74-AF74-AG74</f>
        <v>-30.20747509146878</v>
      </c>
      <c r="AI74" s="89">
        <f t="shared" ref="AI74:AQ74" si="36">AI75-AI73</f>
        <v>-54.880004270121162</v>
      </c>
      <c r="AJ74" s="89">
        <f t="shared" si="36"/>
        <v>86.926690686263498</v>
      </c>
      <c r="AK74" s="89">
        <f t="shared" si="36"/>
        <v>-16.753936696511118</v>
      </c>
      <c r="AL74" s="89">
        <f t="shared" si="36"/>
        <v>14.281926598015616</v>
      </c>
      <c r="AM74" s="89">
        <f t="shared" si="36"/>
        <v>-51.167277581517396</v>
      </c>
      <c r="AN74" s="89">
        <f t="shared" si="36"/>
        <v>-97.151261058217358</v>
      </c>
      <c r="AO74" s="89">
        <f t="shared" si="36"/>
        <v>30.046983093483789</v>
      </c>
      <c r="AP74" s="89">
        <f t="shared" si="36"/>
        <v>-43.109840771472648</v>
      </c>
      <c r="AQ74" s="91">
        <f t="shared" si="36"/>
        <v>-139.03129022715029</v>
      </c>
    </row>
    <row r="75" spans="1:45" x14ac:dyDescent="0.3">
      <c r="A75" s="90" t="s">
        <v>17</v>
      </c>
      <c r="B75" s="23" t="s">
        <v>16</v>
      </c>
      <c r="C75" s="89">
        <v>128.151970129554</v>
      </c>
      <c r="D75" s="89">
        <f t="shared" ref="D75:L75" si="37">-D48+C48</f>
        <v>-382.88862237732781</v>
      </c>
      <c r="E75" s="85">
        <f t="shared" si="37"/>
        <v>-1101.7210985241236</v>
      </c>
      <c r="F75" s="85">
        <f t="shared" si="37"/>
        <v>15.182930969180234</v>
      </c>
      <c r="G75" s="85">
        <f t="shared" si="37"/>
        <v>565.08423043965922</v>
      </c>
      <c r="H75" s="85">
        <f t="shared" si="37"/>
        <v>-297.53420699407025</v>
      </c>
      <c r="I75" s="85">
        <f t="shared" si="37"/>
        <v>-523.60801296318823</v>
      </c>
      <c r="J75" s="85">
        <f t="shared" si="37"/>
        <v>-0.36823460795039864</v>
      </c>
      <c r="K75" s="88">
        <f t="shared" si="37"/>
        <v>-1327.3536443791586</v>
      </c>
      <c r="L75" s="87">
        <f t="shared" si="37"/>
        <v>-470.31732198287227</v>
      </c>
      <c r="M75" s="86">
        <f t="shared" si="21"/>
        <v>-1914.485385123256</v>
      </c>
      <c r="N75" s="86">
        <f t="shared" si="22"/>
        <v>-2129.8279837110813</v>
      </c>
      <c r="O75" s="85">
        <f>-O48+E48</f>
        <v>-79.13460964237629</v>
      </c>
      <c r="P75" s="85">
        <f t="shared" ref="P75:AQ75" si="38">-P48+O48</f>
        <v>83.383248770645878</v>
      </c>
      <c r="Q75" s="85">
        <f t="shared" si="38"/>
        <v>-3.2876519472933978</v>
      </c>
      <c r="R75" s="85">
        <f t="shared" si="38"/>
        <v>14.221943788204044</v>
      </c>
      <c r="S75" s="85">
        <f t="shared" si="38"/>
        <v>50.725419995544144</v>
      </c>
      <c r="T75" s="85">
        <f t="shared" si="38"/>
        <v>4.1688726564179888</v>
      </c>
      <c r="U75" s="85">
        <f t="shared" si="38"/>
        <v>49.638140121781817</v>
      </c>
      <c r="V75" s="85">
        <f t="shared" si="38"/>
        <v>460.55179766591527</v>
      </c>
      <c r="W75" s="85">
        <f t="shared" si="38"/>
        <v>126.03930628035778</v>
      </c>
      <c r="X75" s="85">
        <f t="shared" si="38"/>
        <v>-386.44668819375784</v>
      </c>
      <c r="Y75" s="85">
        <f t="shared" si="38"/>
        <v>-30.178859212748648</v>
      </c>
      <c r="Z75" s="85">
        <f t="shared" si="38"/>
        <v>-6.947965867921539</v>
      </c>
      <c r="AA75" s="85">
        <f t="shared" si="38"/>
        <v>-430.07414211088144</v>
      </c>
      <c r="AB75" s="85">
        <f t="shared" si="38"/>
        <v>-280.65706620472929</v>
      </c>
      <c r="AC75" s="85">
        <f t="shared" si="38"/>
        <v>164.50522668840176</v>
      </c>
      <c r="AD75" s="85">
        <f t="shared" si="38"/>
        <v>22.617968664020736</v>
      </c>
      <c r="AE75" s="85">
        <f t="shared" si="38"/>
        <v>11.534554180560463</v>
      </c>
      <c r="AF75" s="85">
        <f t="shared" si="38"/>
        <v>-266.96310161124484</v>
      </c>
      <c r="AG75" s="85">
        <f t="shared" si="38"/>
        <v>333.83639294353907</v>
      </c>
      <c r="AH75" s="85">
        <f t="shared" si="38"/>
        <v>-78.776080120805091</v>
      </c>
      <c r="AI75" s="85">
        <f t="shared" si="38"/>
        <v>240.14007958979528</v>
      </c>
      <c r="AJ75" s="85">
        <f t="shared" si="38"/>
        <v>-257.98410061934237</v>
      </c>
      <c r="AK75" s="85">
        <f t="shared" si="38"/>
        <v>-546.4071569483126</v>
      </c>
      <c r="AL75" s="85">
        <f t="shared" si="38"/>
        <v>-763.1024664012989</v>
      </c>
      <c r="AM75" s="85">
        <f t="shared" si="38"/>
        <v>-346.99166115430216</v>
      </c>
      <c r="AN75" s="85">
        <f t="shared" si="38"/>
        <v>-60.17929868441297</v>
      </c>
      <c r="AO75" s="85">
        <f t="shared" si="38"/>
        <v>129.57730148415703</v>
      </c>
      <c r="AP75" s="85">
        <f t="shared" si="38"/>
        <v>-192.72366362831417</v>
      </c>
      <c r="AQ75" s="84">
        <f t="shared" si="38"/>
        <v>-2006.5023228825112</v>
      </c>
    </row>
    <row r="76" spans="1:45" x14ac:dyDescent="0.3">
      <c r="A76" s="24" t="s">
        <v>1</v>
      </c>
      <c r="B76" s="23"/>
      <c r="C76" s="79"/>
      <c r="D76" s="79"/>
      <c r="E76" s="79"/>
      <c r="F76" s="79"/>
      <c r="G76" s="79"/>
      <c r="H76" s="83">
        <f>C48-SUM(D75:H75)-H48</f>
        <v>0</v>
      </c>
      <c r="I76" s="83"/>
      <c r="J76" s="83"/>
      <c r="K76" s="82"/>
      <c r="L76" s="81"/>
      <c r="M76" s="80"/>
      <c r="N76" s="80"/>
      <c r="O76" s="79"/>
      <c r="P76" s="79"/>
      <c r="Q76" s="79"/>
      <c r="R76" s="79"/>
      <c r="S76" s="79"/>
      <c r="T76" s="79"/>
      <c r="U76" s="79"/>
      <c r="V76" s="79"/>
      <c r="W76" s="79"/>
      <c r="X76" s="23"/>
      <c r="Y76" s="78">
        <f>Y48-X48+Y75</f>
        <v>0</v>
      </c>
      <c r="Z76" s="78"/>
      <c r="AA76" s="78"/>
      <c r="AB76" s="78">
        <f>AB48-AA48+AB75</f>
        <v>0</v>
      </c>
      <c r="AC76" s="78">
        <f>AC48-AB48+AC75</f>
        <v>0</v>
      </c>
      <c r="AD76" s="78">
        <f>Y48-SUM(Z75:AD75)-AD48</f>
        <v>0</v>
      </c>
      <c r="AE76" s="78">
        <f>Z48-SUM(AA75:AE75)-AE48</f>
        <v>0</v>
      </c>
      <c r="AF76" s="78">
        <f>AA48-SUM(AB75:AF75)-AF48</f>
        <v>0</v>
      </c>
      <c r="AG76" s="78"/>
      <c r="AH76" s="78"/>
      <c r="AI76" s="78">
        <f t="shared" ref="AI76:AQ76" si="39">AD48-SUM(AE75:AI75)-AI48</f>
        <v>0</v>
      </c>
      <c r="AJ76" s="78">
        <f t="shared" si="39"/>
        <v>0</v>
      </c>
      <c r="AK76" s="78">
        <f t="shared" si="39"/>
        <v>0</v>
      </c>
      <c r="AL76" s="78">
        <f t="shared" si="39"/>
        <v>0</v>
      </c>
      <c r="AM76" s="78">
        <f t="shared" si="39"/>
        <v>0</v>
      </c>
      <c r="AN76" s="78">
        <f t="shared" si="39"/>
        <v>0</v>
      </c>
      <c r="AO76" s="78">
        <f t="shared" si="39"/>
        <v>0</v>
      </c>
      <c r="AP76" s="78">
        <f t="shared" si="39"/>
        <v>0</v>
      </c>
      <c r="AQ76" s="77">
        <f t="shared" si="39"/>
        <v>0</v>
      </c>
    </row>
    <row r="77" spans="1:45" s="69" customFormat="1" x14ac:dyDescent="0.3">
      <c r="A77" s="74" t="s">
        <v>15</v>
      </c>
      <c r="B77" s="23" t="s">
        <v>8</v>
      </c>
      <c r="C77" s="75">
        <f t="shared" ref="C77:N77" si="40">C64/C56</f>
        <v>0.15855855466929897</v>
      </c>
      <c r="D77" s="75">
        <f t="shared" si="40"/>
        <v>0.10188293967489923</v>
      </c>
      <c r="E77" s="75">
        <f t="shared" si="40"/>
        <v>0.11970074615037338</v>
      </c>
      <c r="F77" s="75">
        <f t="shared" si="40"/>
        <v>8.3063889380429759E-2</v>
      </c>
      <c r="G77" s="75">
        <f t="shared" si="40"/>
        <v>0.17157240635802545</v>
      </c>
      <c r="H77" s="75">
        <f t="shared" si="40"/>
        <v>0.17377918615854007</v>
      </c>
      <c r="I77" s="75">
        <f t="shared" si="40"/>
        <v>0.14653236163828653</v>
      </c>
      <c r="J77" s="75">
        <f t="shared" si="40"/>
        <v>0.15212886852157151</v>
      </c>
      <c r="K77" s="74">
        <f t="shared" si="40"/>
        <v>0.13175485043642757</v>
      </c>
      <c r="L77" s="73">
        <f t="shared" si="40"/>
        <v>0.17262749647080081</v>
      </c>
      <c r="M77" s="72">
        <f t="shared" si="40"/>
        <v>0.12765509554198973</v>
      </c>
      <c r="N77" s="72">
        <f t="shared" si="40"/>
        <v>0.13505935212831646</v>
      </c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0"/>
    </row>
    <row r="78" spans="1:45" x14ac:dyDescent="0.3">
      <c r="A78" s="24" t="s">
        <v>14</v>
      </c>
      <c r="B78" s="23" t="s">
        <v>8</v>
      </c>
      <c r="C78" s="65">
        <f t="shared" ref="C78:AQ78" si="41">C67/C16</f>
        <v>0.15695974100523422</v>
      </c>
      <c r="D78" s="65">
        <f t="shared" si="41"/>
        <v>0.4444568055592662</v>
      </c>
      <c r="E78" s="65">
        <f t="shared" si="41"/>
        <v>0.19127309868239672</v>
      </c>
      <c r="F78" s="65">
        <f t="shared" si="41"/>
        <v>0.19187419088948754</v>
      </c>
      <c r="G78" s="65">
        <f t="shared" si="41"/>
        <v>0.25474482485711042</v>
      </c>
      <c r="H78" s="65">
        <f t="shared" si="41"/>
        <v>0.20048848251011006</v>
      </c>
      <c r="I78" s="65">
        <f t="shared" si="41"/>
        <v>0.25447169393896124</v>
      </c>
      <c r="J78" s="65">
        <f t="shared" si="41"/>
        <v>0.28200855979974815</v>
      </c>
      <c r="K78" s="68">
        <f t="shared" si="41"/>
        <v>0.25492288559355802</v>
      </c>
      <c r="L78" s="67">
        <f t="shared" si="41"/>
        <v>0.34807708180197849</v>
      </c>
      <c r="M78" s="66">
        <f t="shared" si="41"/>
        <v>0.3181455261396392</v>
      </c>
      <c r="N78" s="66">
        <f t="shared" si="41"/>
        <v>0.45718920360316767</v>
      </c>
      <c r="O78" s="65">
        <f t="shared" si="41"/>
        <v>0.13927123167958225</v>
      </c>
      <c r="P78" s="65">
        <f t="shared" si="41"/>
        <v>0.20864639679286753</v>
      </c>
      <c r="Q78" s="65">
        <f t="shared" si="41"/>
        <v>0.23691292969068134</v>
      </c>
      <c r="R78" s="65">
        <f t="shared" si="41"/>
        <v>0.16222657481495362</v>
      </c>
      <c r="S78" s="65">
        <f t="shared" si="41"/>
        <v>0.15323590427809078</v>
      </c>
      <c r="T78" s="65">
        <f t="shared" si="41"/>
        <v>0.20599338349267354</v>
      </c>
      <c r="U78" s="65">
        <f t="shared" si="41"/>
        <v>0.18943017510788668</v>
      </c>
      <c r="V78" s="65">
        <f t="shared" si="41"/>
        <v>0.46647609663046041</v>
      </c>
      <c r="W78" s="65">
        <f t="shared" si="41"/>
        <v>0.18359765297706115</v>
      </c>
      <c r="X78" s="65">
        <f t="shared" si="41"/>
        <v>0.14762233317368625</v>
      </c>
      <c r="Y78" s="65">
        <f t="shared" si="41"/>
        <v>0.21866931580237978</v>
      </c>
      <c r="Z78" s="65">
        <f t="shared" si="41"/>
        <v>0.25173556173939471</v>
      </c>
      <c r="AA78" s="65">
        <f t="shared" si="41"/>
        <v>0.27061381220970548</v>
      </c>
      <c r="AB78" s="65">
        <f t="shared" si="41"/>
        <v>0.20772449168521553</v>
      </c>
      <c r="AC78" s="65">
        <f t="shared" si="41"/>
        <v>0.23348085777843161</v>
      </c>
      <c r="AD78" s="65">
        <f t="shared" si="41"/>
        <v>0.3092279619683167</v>
      </c>
      <c r="AE78" s="65">
        <f t="shared" si="41"/>
        <v>0.3000505573012423</v>
      </c>
      <c r="AF78" s="65">
        <f t="shared" si="41"/>
        <v>0.26305682725114338</v>
      </c>
      <c r="AG78" s="65">
        <f t="shared" si="41"/>
        <v>0.26772912272533844</v>
      </c>
      <c r="AH78" s="65">
        <f t="shared" si="41"/>
        <v>0.29688638374768417</v>
      </c>
      <c r="AI78" s="65">
        <f t="shared" si="41"/>
        <v>0.23088736004852534</v>
      </c>
      <c r="AJ78" s="65">
        <f t="shared" si="41"/>
        <v>0.25707113873946424</v>
      </c>
      <c r="AK78" s="65">
        <f t="shared" si="41"/>
        <v>0.19061143467309985</v>
      </c>
      <c r="AL78" s="65">
        <f t="shared" si="41"/>
        <v>0.33033846373029357</v>
      </c>
      <c r="AM78" s="65">
        <f t="shared" si="41"/>
        <v>0.47262183395292662</v>
      </c>
      <c r="AN78" s="65">
        <f t="shared" si="41"/>
        <v>0.29969636354979162</v>
      </c>
      <c r="AO78" s="65">
        <f t="shared" si="41"/>
        <v>0.28886626424870238</v>
      </c>
      <c r="AP78" s="65">
        <f t="shared" si="41"/>
        <v>0.34270211533068878</v>
      </c>
      <c r="AQ78" s="64">
        <f t="shared" si="41"/>
        <v>0.8534315729291978</v>
      </c>
    </row>
    <row r="79" spans="1:45" x14ac:dyDescent="0.3">
      <c r="A79" s="24" t="s">
        <v>13</v>
      </c>
      <c r="B79" s="23" t="s">
        <v>2</v>
      </c>
      <c r="C79" s="60">
        <f t="shared" ref="C79:AQ79" si="42">-C67/C81</f>
        <v>5.3950148413437704</v>
      </c>
      <c r="D79" s="60">
        <f t="shared" si="42"/>
        <v>15.95966880777434</v>
      </c>
      <c r="E79" s="60">
        <f t="shared" si="42"/>
        <v>7.867303607807318</v>
      </c>
      <c r="F79" s="60">
        <f t="shared" si="42"/>
        <v>7.3597843405019718</v>
      </c>
      <c r="G79" s="60">
        <f t="shared" si="42"/>
        <v>9.9119987384714836</v>
      </c>
      <c r="H79" s="60">
        <f t="shared" si="42"/>
        <v>7.7635576314203645</v>
      </c>
      <c r="I79" s="60">
        <f t="shared" si="42"/>
        <v>9.137808670450319</v>
      </c>
      <c r="J79" s="60">
        <f t="shared" si="42"/>
        <v>11.054395825682448</v>
      </c>
      <c r="K79" s="63">
        <f t="shared" si="42"/>
        <v>10.800642600395475</v>
      </c>
      <c r="L79" s="62">
        <f t="shared" si="42"/>
        <v>15.477603981387295</v>
      </c>
      <c r="M79" s="61">
        <f t="shared" si="42"/>
        <v>13.541535766296784</v>
      </c>
      <c r="N79" s="61">
        <f t="shared" si="42"/>
        <v>20.856031584565681</v>
      </c>
      <c r="O79" s="60">
        <f t="shared" si="42"/>
        <v>5.6563619551114597</v>
      </c>
      <c r="P79" s="60">
        <f t="shared" si="42"/>
        <v>7.9646962352690807</v>
      </c>
      <c r="Q79" s="60">
        <f t="shared" si="42"/>
        <v>9.1789153710005014</v>
      </c>
      <c r="R79" s="60">
        <f t="shared" si="42"/>
        <v>6.5906215364272471</v>
      </c>
      <c r="S79" s="60">
        <f t="shared" si="42"/>
        <v>5.8227087254779537</v>
      </c>
      <c r="T79" s="60">
        <f t="shared" si="42"/>
        <v>7.9774321442678442</v>
      </c>
      <c r="U79" s="60">
        <f t="shared" si="42"/>
        <v>7.3541481943218558</v>
      </c>
      <c r="V79" s="60">
        <f t="shared" si="42"/>
        <v>18.702335549925024</v>
      </c>
      <c r="W79" s="60">
        <f t="shared" si="42"/>
        <v>7.1178376714455958</v>
      </c>
      <c r="X79" s="60">
        <f t="shared" si="42"/>
        <v>5.77983119304273</v>
      </c>
      <c r="Y79" s="60">
        <f t="shared" si="42"/>
        <v>8.2371928127551755</v>
      </c>
      <c r="Z79" s="60">
        <f t="shared" si="42"/>
        <v>9.8956667016845472</v>
      </c>
      <c r="AA79" s="60">
        <f t="shared" si="42"/>
        <v>10.074624380255322</v>
      </c>
      <c r="AB79" s="60">
        <f t="shared" si="42"/>
        <v>7.4648372191766068</v>
      </c>
      <c r="AC79" s="60">
        <f t="shared" si="42"/>
        <v>7.9870822798366978</v>
      </c>
      <c r="AD79" s="60">
        <f t="shared" si="42"/>
        <v>11.329733703898233</v>
      </c>
      <c r="AE79" s="60">
        <f t="shared" si="42"/>
        <v>10.972128058883877</v>
      </c>
      <c r="AF79" s="60">
        <f t="shared" si="42"/>
        <v>9.912284413283114</v>
      </c>
      <c r="AG79" s="60">
        <f t="shared" si="42"/>
        <v>10.497674701701232</v>
      </c>
      <c r="AH79" s="60">
        <f t="shared" si="42"/>
        <v>12.809899560641563</v>
      </c>
      <c r="AI79" s="60">
        <f t="shared" si="42"/>
        <v>9.6039768726212955</v>
      </c>
      <c r="AJ79" s="60">
        <f t="shared" si="42"/>
        <v>10.175716151144124</v>
      </c>
      <c r="AK79" s="60">
        <f t="shared" si="42"/>
        <v>8.1397682262961464</v>
      </c>
      <c r="AL79" s="60">
        <f t="shared" si="42"/>
        <v>14.930372600164681</v>
      </c>
      <c r="AM79" s="60">
        <f t="shared" si="42"/>
        <v>20.082917423323892</v>
      </c>
      <c r="AN79" s="60">
        <f t="shared" si="42"/>
        <v>12.389356055344402</v>
      </c>
      <c r="AO79" s="60">
        <f t="shared" si="42"/>
        <v>12.559550531429677</v>
      </c>
      <c r="AP79" s="60">
        <f t="shared" si="42"/>
        <v>17.498861070512255</v>
      </c>
      <c r="AQ79" s="59">
        <f t="shared" si="42"/>
        <v>40.205908105335673</v>
      </c>
    </row>
    <row r="80" spans="1:45" s="50" customFormat="1" ht="25" x14ac:dyDescent="0.5">
      <c r="A80" s="58" t="s">
        <v>12</v>
      </c>
      <c r="B80" s="57"/>
      <c r="C80" s="52"/>
      <c r="D80" s="52"/>
      <c r="E80" s="52"/>
      <c r="F80" s="52"/>
      <c r="G80" s="53"/>
      <c r="H80" s="53"/>
      <c r="I80" s="53"/>
      <c r="J80" s="53"/>
      <c r="K80" s="56"/>
      <c r="L80" s="55"/>
      <c r="M80" s="54"/>
      <c r="N80" s="54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1"/>
    </row>
    <row r="81" spans="1:43" x14ac:dyDescent="0.3">
      <c r="A81" s="24" t="s">
        <v>11</v>
      </c>
      <c r="B81" s="23" t="s">
        <v>10</v>
      </c>
      <c r="C81" s="19">
        <f t="shared" ref="C81:AQ81" si="43">C6</f>
        <v>3.1855030000000002</v>
      </c>
      <c r="D81" s="19">
        <f t="shared" si="43"/>
        <v>4.3613119999999999</v>
      </c>
      <c r="E81" s="19">
        <f t="shared" si="43"/>
        <v>5.2548760000000003</v>
      </c>
      <c r="F81" s="19">
        <f t="shared" si="43"/>
        <v>5.8039160000000001</v>
      </c>
      <c r="G81" s="19">
        <f t="shared" si="43"/>
        <v>6.2494175399999996</v>
      </c>
      <c r="H81" s="19">
        <f t="shared" si="43"/>
        <v>7.023597275263648</v>
      </c>
      <c r="I81" s="19">
        <f t="shared" si="43"/>
        <v>8.728926665510043</v>
      </c>
      <c r="J81" s="19">
        <f t="shared" si="43"/>
        <v>9.1032677084520284</v>
      </c>
      <c r="K81" s="22">
        <f t="shared" si="43"/>
        <v>10.419398600419296</v>
      </c>
      <c r="L81" s="21">
        <f t="shared" si="43"/>
        <v>12.33950243619735</v>
      </c>
      <c r="M81" s="20">
        <f t="shared" si="43"/>
        <v>11.060490493509937</v>
      </c>
      <c r="N81" s="20">
        <f t="shared" si="43"/>
        <v>12.684620627182252</v>
      </c>
      <c r="O81" s="19">
        <f t="shared" si="43"/>
        <v>1.4233449847838788</v>
      </c>
      <c r="P81" s="19">
        <f t="shared" si="43"/>
        <v>1.4457370687095275</v>
      </c>
      <c r="Q81" s="19">
        <f t="shared" si="43"/>
        <v>1.470999958875725</v>
      </c>
      <c r="R81" s="19">
        <f t="shared" si="43"/>
        <v>1.4638338576308696</v>
      </c>
      <c r="S81" s="19">
        <f t="shared" si="43"/>
        <v>1.5054495400000001</v>
      </c>
      <c r="T81" s="19">
        <f t="shared" si="43"/>
        <v>1.5868450000000001</v>
      </c>
      <c r="U81" s="19">
        <f t="shared" si="43"/>
        <v>1.6325160000000001</v>
      </c>
      <c r="V81" s="19">
        <f t="shared" si="43"/>
        <v>1.524607</v>
      </c>
      <c r="W81" s="19">
        <f t="shared" si="43"/>
        <v>1.6267209389142077</v>
      </c>
      <c r="X81" s="19">
        <f t="shared" si="43"/>
        <v>1.8145852072488726</v>
      </c>
      <c r="Y81" s="19">
        <f t="shared" si="43"/>
        <v>1.8015288626199988</v>
      </c>
      <c r="Z81" s="19">
        <f t="shared" si="43"/>
        <v>1.7807622664805691</v>
      </c>
      <c r="AA81" s="19">
        <f t="shared" si="43"/>
        <v>1.7647709200019872</v>
      </c>
      <c r="AB81" s="19">
        <f t="shared" si="43"/>
        <v>2.3193589555325862</v>
      </c>
      <c r="AC81" s="19">
        <f t="shared" si="43"/>
        <v>2.3795751199698389</v>
      </c>
      <c r="AD81" s="19">
        <f t="shared" si="43"/>
        <v>2.2652216700056305</v>
      </c>
      <c r="AE81" s="19">
        <f t="shared" si="43"/>
        <v>2.1881375496729887</v>
      </c>
      <c r="AF81" s="19">
        <f t="shared" si="43"/>
        <v>2.2228976203174389</v>
      </c>
      <c r="AG81" s="19">
        <f t="shared" si="43"/>
        <v>2.3866285300104808</v>
      </c>
      <c r="AH81" s="19">
        <f t="shared" si="43"/>
        <v>2.3056040084511196</v>
      </c>
      <c r="AI81" s="19">
        <f t="shared" si="43"/>
        <v>2.325123570352289</v>
      </c>
      <c r="AJ81" s="19">
        <f t="shared" si="43"/>
        <v>2.5462493404533282</v>
      </c>
      <c r="AK81" s="19">
        <f t="shared" si="43"/>
        <v>2.7299829088126062</v>
      </c>
      <c r="AL81" s="19">
        <f t="shared" si="43"/>
        <v>2.8180427808010728</v>
      </c>
      <c r="AM81" s="19">
        <f t="shared" si="43"/>
        <v>2.9662154634429299</v>
      </c>
      <c r="AN81" s="19">
        <f t="shared" si="43"/>
        <v>3.1478780257755492</v>
      </c>
      <c r="AO81" s="19">
        <f t="shared" si="43"/>
        <v>3.3450166773252423</v>
      </c>
      <c r="AP81" s="19">
        <f t="shared" si="43"/>
        <v>2.8803922696536279</v>
      </c>
      <c r="AQ81" s="12">
        <f t="shared" si="43"/>
        <v>3.3113336544278331</v>
      </c>
    </row>
    <row r="82" spans="1:43" hidden="1" outlineLevel="1" x14ac:dyDescent="0.3">
      <c r="A82" s="24"/>
      <c r="B82" s="23"/>
      <c r="C82" s="19"/>
      <c r="D82" s="19"/>
      <c r="E82" s="19"/>
      <c r="F82" s="19"/>
      <c r="G82" s="19"/>
      <c r="H82" s="19"/>
      <c r="I82" s="19"/>
      <c r="J82" s="19"/>
      <c r="K82" s="22"/>
      <c r="L82" s="21"/>
      <c r="M82" s="20"/>
      <c r="N82" s="20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2"/>
    </row>
    <row r="83" spans="1:43" hidden="1" outlineLevel="1" x14ac:dyDescent="0.3">
      <c r="A83" s="24"/>
      <c r="B83" s="23"/>
      <c r="C83" s="19"/>
      <c r="D83" s="19"/>
      <c r="E83" s="19"/>
      <c r="F83" s="19"/>
      <c r="G83" s="19"/>
      <c r="H83" s="19"/>
      <c r="I83" s="19"/>
      <c r="J83" s="19"/>
      <c r="K83" s="22"/>
      <c r="L83" s="21"/>
      <c r="M83" s="20"/>
      <c r="N83" s="20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2"/>
    </row>
    <row r="84" spans="1:43" collapsed="1" x14ac:dyDescent="0.3">
      <c r="A84" s="47" t="str">
        <f>A15</f>
        <v>EBITDA</v>
      </c>
      <c r="B84" s="48" t="s">
        <v>2</v>
      </c>
      <c r="C84" s="44">
        <f t="shared" ref="C84:AQ84" si="44">C15/C6</f>
        <v>124.76172585553105</v>
      </c>
      <c r="D84" s="44">
        <f t="shared" si="44"/>
        <v>127.01538402330497</v>
      </c>
      <c r="E84" s="44">
        <f t="shared" si="44"/>
        <v>87.788831069069033</v>
      </c>
      <c r="F84" s="44">
        <f t="shared" si="44"/>
        <v>82.326713248945467</v>
      </c>
      <c r="G84" s="44">
        <f t="shared" si="44"/>
        <v>90.933701121908797</v>
      </c>
      <c r="H84" s="44">
        <f t="shared" si="44"/>
        <v>91.181396547553973</v>
      </c>
      <c r="I84" s="44">
        <f t="shared" si="44"/>
        <v>88.837680038554495</v>
      </c>
      <c r="J84" s="44">
        <f t="shared" si="44"/>
        <v>110.3169891515381</v>
      </c>
      <c r="K84" s="47">
        <f t="shared" si="44"/>
        <v>138.3385808252454</v>
      </c>
      <c r="L84" s="46">
        <f t="shared" si="44"/>
        <v>92.937297218015573</v>
      </c>
      <c r="M84" s="45">
        <f t="shared" si="44"/>
        <v>128.28358981653898</v>
      </c>
      <c r="N84" s="45">
        <f t="shared" si="44"/>
        <v>90.412959489851787</v>
      </c>
      <c r="O84" s="44">
        <f t="shared" si="44"/>
        <v>64.325436219449699</v>
      </c>
      <c r="P84" s="44">
        <f t="shared" si="44"/>
        <v>91.963781128324953</v>
      </c>
      <c r="Q84" s="44">
        <f t="shared" si="44"/>
        <v>86.5460882440956</v>
      </c>
      <c r="R84" s="44">
        <f t="shared" si="44"/>
        <v>86.072132404468661</v>
      </c>
      <c r="S84" s="44">
        <f t="shared" si="44"/>
        <v>92.820602816529117</v>
      </c>
      <c r="T84" s="44">
        <f t="shared" si="44"/>
        <v>96.418933172768845</v>
      </c>
      <c r="U84" s="44">
        <f t="shared" si="44"/>
        <v>83.131017270574233</v>
      </c>
      <c r="V84" s="44">
        <f t="shared" si="44"/>
        <v>91.716301417136677</v>
      </c>
      <c r="W84" s="44">
        <f t="shared" si="44"/>
        <v>89.649831637265081</v>
      </c>
      <c r="X84" s="44">
        <f t="shared" si="44"/>
        <v>103.12425288881354</v>
      </c>
      <c r="Y84" s="44">
        <f t="shared" si="44"/>
        <v>92.823933390307559</v>
      </c>
      <c r="Z84" s="44">
        <f t="shared" si="44"/>
        <v>78.749091749133655</v>
      </c>
      <c r="AA84" s="44">
        <f t="shared" si="44"/>
        <v>76.366059661398708</v>
      </c>
      <c r="AB84" s="44">
        <f t="shared" si="44"/>
        <v>94.463677442157291</v>
      </c>
      <c r="AC84" s="44">
        <f t="shared" si="44"/>
        <v>91.05480632073251</v>
      </c>
      <c r="AD84" s="44">
        <f t="shared" si="44"/>
        <v>90.464464302078028</v>
      </c>
      <c r="AE84" s="44">
        <f t="shared" si="44"/>
        <v>99.996777147433136</v>
      </c>
      <c r="AF84" s="44">
        <f t="shared" si="44"/>
        <v>107.29577895848711</v>
      </c>
      <c r="AG84" s="44">
        <f t="shared" si="44"/>
        <v>122.03390006915461</v>
      </c>
      <c r="AH84" s="44">
        <f t="shared" si="44"/>
        <v>110.89556659628376</v>
      </c>
      <c r="AI84" s="44">
        <f t="shared" si="44"/>
        <v>140.30362565143679</v>
      </c>
      <c r="AJ84" s="44">
        <f t="shared" si="44"/>
        <v>152.55251977889105</v>
      </c>
      <c r="AK84" s="44">
        <f t="shared" si="44"/>
        <v>149.79672782911891</v>
      </c>
      <c r="AL84" s="44">
        <f t="shared" si="44"/>
        <v>112.77411789154273</v>
      </c>
      <c r="AM84" s="44">
        <f t="shared" si="44"/>
        <v>102.38564290273666</v>
      </c>
      <c r="AN84" s="44">
        <f t="shared" si="44"/>
        <v>114.80964539306214</v>
      </c>
      <c r="AO84" s="44">
        <f t="shared" si="44"/>
        <v>84.033603158520165</v>
      </c>
      <c r="AP84" s="44">
        <f t="shared" si="44"/>
        <v>69.643835124545461</v>
      </c>
      <c r="AQ84" s="43">
        <f t="shared" si="44"/>
        <v>91.731004600137695</v>
      </c>
    </row>
    <row r="85" spans="1:43" hidden="1" outlineLevel="1" x14ac:dyDescent="0.3">
      <c r="A85" s="22"/>
      <c r="B85" s="23"/>
      <c r="C85" s="19"/>
      <c r="D85" s="19"/>
      <c r="E85" s="19"/>
      <c r="F85" s="19"/>
      <c r="G85" s="19"/>
      <c r="H85" s="19"/>
      <c r="I85" s="19"/>
      <c r="J85" s="19"/>
      <c r="K85" s="22"/>
      <c r="L85" s="21"/>
      <c r="M85" s="20"/>
      <c r="N85" s="20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2"/>
    </row>
    <row r="86" spans="1:43" collapsed="1" x14ac:dyDescent="0.3">
      <c r="A86" s="22" t="str">
        <f>A16</f>
        <v>Depreciation &amp; Amortization</v>
      </c>
      <c r="B86" s="23" t="s">
        <v>2</v>
      </c>
      <c r="C86" s="19">
        <f t="shared" ref="C86:AQ86" si="45">C16/C6</f>
        <v>-34.371965746068987</v>
      </c>
      <c r="D86" s="19">
        <f t="shared" si="45"/>
        <v>-35.90825611881916</v>
      </c>
      <c r="E86" s="19">
        <f t="shared" si="45"/>
        <v>-41.131260287003251</v>
      </c>
      <c r="F86" s="19">
        <f t="shared" si="45"/>
        <v>-38.357343978278642</v>
      </c>
      <c r="G86" s="19">
        <f t="shared" si="45"/>
        <v>-38.909519532069979</v>
      </c>
      <c r="H86" s="19">
        <f t="shared" si="45"/>
        <v>-38.72321010274927</v>
      </c>
      <c r="I86" s="19">
        <f t="shared" si="45"/>
        <v>-35.908939532748803</v>
      </c>
      <c r="J86" s="19">
        <f t="shared" si="45"/>
        <v>-39.198795361148193</v>
      </c>
      <c r="K86" s="22">
        <f t="shared" si="45"/>
        <v>-42.368273743832169</v>
      </c>
      <c r="L86" s="21">
        <f t="shared" si="45"/>
        <v>-44.466024310651186</v>
      </c>
      <c r="M86" s="20">
        <f t="shared" si="45"/>
        <v>-42.56396728443444</v>
      </c>
      <c r="N86" s="20">
        <f t="shared" si="45"/>
        <v>-45.617944212585464</v>
      </c>
      <c r="O86" s="19">
        <f t="shared" si="45"/>
        <v>-40.614001089075643</v>
      </c>
      <c r="P86" s="19">
        <f t="shared" si="45"/>
        <v>-38.173178917515578</v>
      </c>
      <c r="Q86" s="19">
        <f t="shared" si="45"/>
        <v>-38.74383463572331</v>
      </c>
      <c r="R86" s="19">
        <f t="shared" si="45"/>
        <v>-40.626029021107954</v>
      </c>
      <c r="S86" s="19">
        <f t="shared" si="45"/>
        <v>-37.998331741567355</v>
      </c>
      <c r="T86" s="19">
        <f t="shared" si="45"/>
        <v>-38.726642618361446</v>
      </c>
      <c r="U86" s="19">
        <f t="shared" si="45"/>
        <v>-38.822474772741081</v>
      </c>
      <c r="V86" s="19">
        <f t="shared" si="45"/>
        <v>-40.092805794379004</v>
      </c>
      <c r="W86" s="19">
        <f t="shared" si="45"/>
        <v>-38.768674631885972</v>
      </c>
      <c r="X86" s="19">
        <f t="shared" si="45"/>
        <v>-39.152823754942432</v>
      </c>
      <c r="Y86" s="19">
        <f t="shared" si="45"/>
        <v>-37.669632717008433</v>
      </c>
      <c r="Z86" s="19">
        <f t="shared" si="45"/>
        <v>-39.309768684683817</v>
      </c>
      <c r="AA86" s="19">
        <f t="shared" si="45"/>
        <v>-37.228788501187964</v>
      </c>
      <c r="AB86" s="19">
        <f t="shared" si="45"/>
        <v>-35.936240154525336</v>
      </c>
      <c r="AC86" s="19">
        <f t="shared" si="45"/>
        <v>-34.208724243322209</v>
      </c>
      <c r="AD86" s="19">
        <f t="shared" si="45"/>
        <v>-36.63877494060214</v>
      </c>
      <c r="AE86" s="19">
        <f t="shared" si="45"/>
        <v>-36.567597666109883</v>
      </c>
      <c r="AF86" s="19">
        <f t="shared" si="45"/>
        <v>-37.681152459957794</v>
      </c>
      <c r="AG86" s="19">
        <f t="shared" si="45"/>
        <v>-39.210059013530355</v>
      </c>
      <c r="AH86" s="19">
        <f t="shared" si="45"/>
        <v>-43.147480860989418</v>
      </c>
      <c r="AI86" s="19">
        <f t="shared" si="45"/>
        <v>-41.595940421350214</v>
      </c>
      <c r="AJ86" s="19">
        <f t="shared" si="45"/>
        <v>-39.583269444560173</v>
      </c>
      <c r="AK86" s="19">
        <f t="shared" si="45"/>
        <v>-42.703462361824798</v>
      </c>
      <c r="AL86" s="19">
        <f t="shared" si="45"/>
        <v>-45.197196934216706</v>
      </c>
      <c r="AM86" s="19">
        <f t="shared" si="45"/>
        <v>-42.492572243973314</v>
      </c>
      <c r="AN86" s="19">
        <f t="shared" si="45"/>
        <v>-41.339694311259237</v>
      </c>
      <c r="AO86" s="19">
        <f t="shared" si="45"/>
        <v>-43.4787723104156</v>
      </c>
      <c r="AP86" s="19">
        <f t="shared" si="45"/>
        <v>-51.061432911281599</v>
      </c>
      <c r="AQ86" s="12">
        <f t="shared" si="45"/>
        <v>-47.110874943773872</v>
      </c>
    </row>
    <row r="87" spans="1:43" x14ac:dyDescent="0.3">
      <c r="A87" s="22" t="str">
        <f>A18</f>
        <v>Net Finance Costs</v>
      </c>
      <c r="B87" s="23" t="s">
        <v>2</v>
      </c>
      <c r="C87" s="19">
        <f t="shared" ref="C87:AQ87" si="46">C18/C6</f>
        <v>-12.830888751602355</v>
      </c>
      <c r="D87" s="19">
        <f t="shared" si="46"/>
        <v>-14.157296120547841</v>
      </c>
      <c r="E87" s="19">
        <f t="shared" si="46"/>
        <v>-19.432862688301434</v>
      </c>
      <c r="F87" s="19">
        <f t="shared" si="46"/>
        <v>-20.337467729892801</v>
      </c>
      <c r="G87" s="19">
        <f t="shared" si="46"/>
        <v>-17.147543043664026</v>
      </c>
      <c r="H87" s="19">
        <f t="shared" si="46"/>
        <v>-14.867738922371309</v>
      </c>
      <c r="I87" s="19">
        <f t="shared" si="46"/>
        <v>-13.303282788139448</v>
      </c>
      <c r="J87" s="19">
        <f t="shared" si="46"/>
        <v>-12.178634654220728</v>
      </c>
      <c r="K87" s="22">
        <f t="shared" si="46"/>
        <v>-11.818614973315869</v>
      </c>
      <c r="L87" s="21">
        <f t="shared" si="46"/>
        <v>-14.179641298411507</v>
      </c>
      <c r="M87" s="20">
        <f t="shared" si="46"/>
        <v>-12.518180329905444</v>
      </c>
      <c r="N87" s="20">
        <f t="shared" si="46"/>
        <v>-15.844137210201543</v>
      </c>
      <c r="O87" s="19">
        <f t="shared" si="46"/>
        <v>-19.045915774795773</v>
      </c>
      <c r="P87" s="19">
        <f t="shared" si="46"/>
        <v>-20.593615727458022</v>
      </c>
      <c r="Q87" s="19">
        <f t="shared" si="46"/>
        <v>-19.286460035518935</v>
      </c>
      <c r="R87" s="19">
        <f t="shared" si="46"/>
        <v>-22.396469334535464</v>
      </c>
      <c r="S87" s="19">
        <f t="shared" si="46"/>
        <v>-17.396985405348889</v>
      </c>
      <c r="T87" s="19">
        <f t="shared" si="46"/>
        <v>-17.596991852885498</v>
      </c>
      <c r="U87" s="19">
        <f t="shared" si="46"/>
        <v>-17.003556492553848</v>
      </c>
      <c r="V87" s="19">
        <f t="shared" si="46"/>
        <v>-16.587616363639686</v>
      </c>
      <c r="W87" s="19">
        <f t="shared" si="46"/>
        <v>-15.369971452228384</v>
      </c>
      <c r="X87" s="19">
        <f t="shared" si="46"/>
        <v>-14.791203373174639</v>
      </c>
      <c r="Y87" s="19">
        <f t="shared" si="46"/>
        <v>-14.196754240298898</v>
      </c>
      <c r="Z87" s="19">
        <f t="shared" si="46"/>
        <v>-15.165749714714053</v>
      </c>
      <c r="AA87" s="19">
        <f t="shared" si="46"/>
        <v>-15.051585243853527</v>
      </c>
      <c r="AB87" s="19">
        <f t="shared" si="46"/>
        <v>-13.141398937717803</v>
      </c>
      <c r="AC87" s="19">
        <f t="shared" si="46"/>
        <v>-12.815250342839644</v>
      </c>
      <c r="AD87" s="19">
        <f t="shared" si="46"/>
        <v>-12.619651366582621</v>
      </c>
      <c r="AE87" s="19">
        <f t="shared" si="46"/>
        <v>-12.828694256493623</v>
      </c>
      <c r="AF87" s="19">
        <f t="shared" si="46"/>
        <v>-12.866403222207675</v>
      </c>
      <c r="AG87" s="19">
        <f t="shared" si="46"/>
        <v>-11.972751002616393</v>
      </c>
      <c r="AH87" s="19">
        <f t="shared" si="46"/>
        <v>-11.111716340161669</v>
      </c>
      <c r="AI87" s="19">
        <f t="shared" si="46"/>
        <v>-11.646232280242625</v>
      </c>
      <c r="AJ87" s="19">
        <f t="shared" si="46"/>
        <v>-9.7865430950229317</v>
      </c>
      <c r="AK87" s="19">
        <f t="shared" si="46"/>
        <v>-11.559118866753622</v>
      </c>
      <c r="AL87" s="19">
        <f t="shared" si="46"/>
        <v>-14.048315927917679</v>
      </c>
      <c r="AM87" s="19">
        <f t="shared" si="46"/>
        <v>-14.292044501205476</v>
      </c>
      <c r="AN87" s="19">
        <f t="shared" si="46"/>
        <v>-13.876468384429575</v>
      </c>
      <c r="AO87" s="19">
        <f t="shared" si="46"/>
        <v>-13.819343826449346</v>
      </c>
      <c r="AP87" s="19">
        <f t="shared" si="46"/>
        <v>-14.81363143489984</v>
      </c>
      <c r="AQ87" s="12">
        <f t="shared" si="46"/>
        <v>-20.656461073471657</v>
      </c>
    </row>
    <row r="88" spans="1:43" hidden="1" outlineLevel="1" x14ac:dyDescent="0.3">
      <c r="A88" s="22" t="s">
        <v>9</v>
      </c>
      <c r="B88" s="23" t="s">
        <v>8</v>
      </c>
      <c r="C88" s="39"/>
      <c r="D88" s="39"/>
      <c r="E88" s="39"/>
      <c r="F88" s="39"/>
      <c r="G88" s="39"/>
      <c r="H88" s="39"/>
      <c r="I88" s="39"/>
      <c r="J88" s="39"/>
      <c r="K88" s="42"/>
      <c r="L88" s="41"/>
      <c r="M88" s="40"/>
      <c r="N88" s="40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8"/>
    </row>
    <row r="89" spans="1:43" s="25" customFormat="1" collapsed="1" x14ac:dyDescent="0.3">
      <c r="A89" s="30" t="s">
        <v>7</v>
      </c>
      <c r="B89" s="31" t="s">
        <v>2</v>
      </c>
      <c r="C89" s="26">
        <f t="shared" ref="C89:AQ89" si="47">SUM(C86:C87)</f>
        <v>-47.202854497671339</v>
      </c>
      <c r="D89" s="26">
        <f t="shared" si="47"/>
        <v>-50.065552239367001</v>
      </c>
      <c r="E89" s="26">
        <f t="shared" si="47"/>
        <v>-60.564122975304684</v>
      </c>
      <c r="F89" s="26">
        <f t="shared" si="47"/>
        <v>-58.694811708171443</v>
      </c>
      <c r="G89" s="26">
        <f t="shared" si="47"/>
        <v>-56.057062575734008</v>
      </c>
      <c r="H89" s="26">
        <f t="shared" si="47"/>
        <v>-53.59094902512058</v>
      </c>
      <c r="I89" s="26">
        <f t="shared" si="47"/>
        <v>-49.212222320888252</v>
      </c>
      <c r="J89" s="26">
        <f t="shared" si="47"/>
        <v>-51.377430015368923</v>
      </c>
      <c r="K89" s="30">
        <f t="shared" si="47"/>
        <v>-54.186888717148037</v>
      </c>
      <c r="L89" s="29">
        <f t="shared" si="47"/>
        <v>-58.645665609062689</v>
      </c>
      <c r="M89" s="28">
        <f t="shared" si="47"/>
        <v>-55.082147614339888</v>
      </c>
      <c r="N89" s="28">
        <f t="shared" si="47"/>
        <v>-61.462081422787008</v>
      </c>
      <c r="O89" s="26">
        <f t="shared" si="47"/>
        <v>-59.659916863871416</v>
      </c>
      <c r="P89" s="26">
        <f t="shared" si="47"/>
        <v>-58.766794644973601</v>
      </c>
      <c r="Q89" s="26">
        <f t="shared" si="47"/>
        <v>-58.030294671242245</v>
      </c>
      <c r="R89" s="26">
        <f t="shared" si="47"/>
        <v>-63.022498355643421</v>
      </c>
      <c r="S89" s="26">
        <f t="shared" si="47"/>
        <v>-55.395317146916241</v>
      </c>
      <c r="T89" s="26">
        <f t="shared" si="47"/>
        <v>-56.323634471246947</v>
      </c>
      <c r="U89" s="26">
        <f t="shared" si="47"/>
        <v>-55.82603126529493</v>
      </c>
      <c r="V89" s="26">
        <f t="shared" si="47"/>
        <v>-56.680422158018686</v>
      </c>
      <c r="W89" s="26">
        <f t="shared" si="47"/>
        <v>-54.138646084114356</v>
      </c>
      <c r="X89" s="26">
        <f t="shared" si="47"/>
        <v>-53.944027128117071</v>
      </c>
      <c r="Y89" s="26">
        <f t="shared" si="47"/>
        <v>-51.866386957307327</v>
      </c>
      <c r="Z89" s="26">
        <f t="shared" si="47"/>
        <v>-54.47551839939787</v>
      </c>
      <c r="AA89" s="26">
        <f t="shared" si="47"/>
        <v>-52.280373745041487</v>
      </c>
      <c r="AB89" s="26">
        <f t="shared" si="47"/>
        <v>-49.077639092243139</v>
      </c>
      <c r="AC89" s="26">
        <f t="shared" si="47"/>
        <v>-47.023974586161856</v>
      </c>
      <c r="AD89" s="26">
        <f t="shared" si="47"/>
        <v>-49.258426307184763</v>
      </c>
      <c r="AE89" s="26">
        <f t="shared" si="47"/>
        <v>-49.39629192260351</v>
      </c>
      <c r="AF89" s="26">
        <f t="shared" si="47"/>
        <v>-50.547555682165466</v>
      </c>
      <c r="AG89" s="26">
        <f t="shared" si="47"/>
        <v>-51.182810016146746</v>
      </c>
      <c r="AH89" s="26">
        <f t="shared" si="47"/>
        <v>-54.259197201151089</v>
      </c>
      <c r="AI89" s="26">
        <f t="shared" si="47"/>
        <v>-53.242172701592835</v>
      </c>
      <c r="AJ89" s="26">
        <f t="shared" si="47"/>
        <v>-49.369812539583108</v>
      </c>
      <c r="AK89" s="26">
        <f t="shared" si="47"/>
        <v>-54.262581228578419</v>
      </c>
      <c r="AL89" s="26">
        <f t="shared" si="47"/>
        <v>-59.245512862134383</v>
      </c>
      <c r="AM89" s="26">
        <f t="shared" si="47"/>
        <v>-56.784616745178788</v>
      </c>
      <c r="AN89" s="26">
        <f t="shared" si="47"/>
        <v>-55.216162695688809</v>
      </c>
      <c r="AO89" s="26">
        <f t="shared" si="47"/>
        <v>-57.298116136864948</v>
      </c>
      <c r="AP89" s="26">
        <f t="shared" si="47"/>
        <v>-65.875064346181432</v>
      </c>
      <c r="AQ89" s="27">
        <f t="shared" si="47"/>
        <v>-67.767336017245526</v>
      </c>
    </row>
    <row r="90" spans="1:43" x14ac:dyDescent="0.3">
      <c r="A90" s="37" t="str">
        <f>A28</f>
        <v>Effective total tax rate %</v>
      </c>
      <c r="B90" s="23"/>
      <c r="C90" s="34">
        <f t="shared" ref="C90:AQ90" si="48">C28</f>
        <v>6.2291547602775457E-2</v>
      </c>
      <c r="D90" s="34">
        <f t="shared" si="48"/>
        <v>7.2498033499415998E-2</v>
      </c>
      <c r="E90" s="34">
        <f t="shared" si="48"/>
        <v>0.43977807130221636</v>
      </c>
      <c r="F90" s="34">
        <f t="shared" si="48"/>
        <v>0.37356581933268124</v>
      </c>
      <c r="G90" s="34">
        <f t="shared" si="48"/>
        <v>0.28480478962570382</v>
      </c>
      <c r="H90" s="34">
        <f t="shared" si="48"/>
        <v>0.24531701222234162</v>
      </c>
      <c r="I90" s="34">
        <f t="shared" si="48"/>
        <v>0.18169009954071752</v>
      </c>
      <c r="J90" s="34">
        <f t="shared" si="48"/>
        <v>0.1353120902889671</v>
      </c>
      <c r="K90" s="37">
        <f t="shared" si="48"/>
        <v>0.12580821063385969</v>
      </c>
      <c r="L90" s="36">
        <f t="shared" si="48"/>
        <v>0.13089740049083523</v>
      </c>
      <c r="M90" s="35">
        <f t="shared" si="48"/>
        <v>0.11157460851920667</v>
      </c>
      <c r="N90" s="35">
        <f t="shared" si="48"/>
        <v>0.21636119083883509</v>
      </c>
      <c r="O90" s="34">
        <f t="shared" si="48"/>
        <v>0.67328664436151919</v>
      </c>
      <c r="P90" s="34">
        <f t="shared" si="48"/>
        <v>0.41367171095028421</v>
      </c>
      <c r="Q90" s="34">
        <f t="shared" si="48"/>
        <v>0.35970341832579189</v>
      </c>
      <c r="R90" s="34">
        <f t="shared" si="48"/>
        <v>0.33851614402749985</v>
      </c>
      <c r="S90" s="34">
        <f t="shared" si="48"/>
        <v>0.32298324124622158</v>
      </c>
      <c r="T90" s="34">
        <f t="shared" si="48"/>
        <v>0.23722971298743753</v>
      </c>
      <c r="U90" s="34">
        <f t="shared" si="48"/>
        <v>0.20479462450012265</v>
      </c>
      <c r="V90" s="34">
        <f t="shared" si="48"/>
        <v>0.36796680863992132</v>
      </c>
      <c r="W90" s="34">
        <f t="shared" si="48"/>
        <v>0.39188033988775095</v>
      </c>
      <c r="X90" s="34">
        <f t="shared" si="48"/>
        <v>0.27078141865450994</v>
      </c>
      <c r="Y90" s="34">
        <f t="shared" si="48"/>
        <v>0.30377494005716965</v>
      </c>
      <c r="Z90" s="34">
        <f t="shared" si="48"/>
        <v>-0.10291218592412356</v>
      </c>
      <c r="AA90" s="34">
        <f t="shared" si="48"/>
        <v>0.1362472858305887</v>
      </c>
      <c r="AB90" s="34">
        <f t="shared" si="48"/>
        <v>0.17864278899196634</v>
      </c>
      <c r="AC90" s="34">
        <f t="shared" si="48"/>
        <v>0.19253254170478942</v>
      </c>
      <c r="AD90" s="34">
        <f t="shared" si="48"/>
        <v>0.19364999005766514</v>
      </c>
      <c r="AE90" s="34">
        <f t="shared" si="48"/>
        <v>0.16488448998874228</v>
      </c>
      <c r="AF90" s="34">
        <f t="shared" si="48"/>
        <v>8.7399247640939426E-2</v>
      </c>
      <c r="AG90" s="34">
        <f t="shared" si="48"/>
        <v>0.18952914787453484</v>
      </c>
      <c r="AH90" s="34">
        <f t="shared" si="48"/>
        <v>8.6314645293380843E-2</v>
      </c>
      <c r="AI90" s="34">
        <f t="shared" si="48"/>
        <v>0.12334737991587386</v>
      </c>
      <c r="AJ90" s="34">
        <f t="shared" si="48"/>
        <v>0.13094951533075144</v>
      </c>
      <c r="AK90" s="34">
        <f t="shared" si="48"/>
        <v>6.8589527087920252E-2</v>
      </c>
      <c r="AL90" s="34">
        <f t="shared" si="48"/>
        <v>0.20829418850940895</v>
      </c>
      <c r="AM90" s="34">
        <f t="shared" si="48"/>
        <v>4.8960731818261868E-2</v>
      </c>
      <c r="AN90" s="34">
        <f t="shared" si="48"/>
        <v>0.14183088014039938</v>
      </c>
      <c r="AO90" s="34">
        <f t="shared" si="48"/>
        <v>9.9754589314709985E-2</v>
      </c>
      <c r="AP90" s="34">
        <f t="shared" si="48"/>
        <v>1.2194692707097372</v>
      </c>
      <c r="AQ90" s="33">
        <f t="shared" si="48"/>
        <v>0.38674558525877306</v>
      </c>
    </row>
    <row r="91" spans="1:43" x14ac:dyDescent="0.3">
      <c r="A91" s="22" t="s">
        <v>6</v>
      </c>
      <c r="B91" s="23" t="s">
        <v>2</v>
      </c>
      <c r="C91" s="19">
        <f t="shared" ref="C91:AQ91" si="49">IFERROR((C21+C22+C23)/C81,0)</f>
        <v>-4.8312621272056564</v>
      </c>
      <c r="D91" s="19">
        <f t="shared" si="49"/>
        <v>-5.5787114824463613</v>
      </c>
      <c r="E91" s="19">
        <f t="shared" si="49"/>
        <v>-11.972829617241526</v>
      </c>
      <c r="F91" s="19">
        <f t="shared" si="49"/>
        <v>-8.8280706614684981</v>
      </c>
      <c r="G91" s="19">
        <f t="shared" si="49"/>
        <v>-9.9330337039950276</v>
      </c>
      <c r="H91" s="19">
        <f t="shared" si="49"/>
        <v>-9.2215762743040841</v>
      </c>
      <c r="I91" s="19">
        <f t="shared" si="49"/>
        <v>-7.1995533570692753</v>
      </c>
      <c r="J91" s="19">
        <f t="shared" si="49"/>
        <v>-7.9752349474252391</v>
      </c>
      <c r="K91" s="22">
        <f t="shared" si="49"/>
        <v>-10.586973805931219</v>
      </c>
      <c r="L91" s="21">
        <f t="shared" si="49"/>
        <v>-4.4886854362012905</v>
      </c>
      <c r="M91" s="20">
        <f t="shared" si="49"/>
        <v>-8.1674222567516992</v>
      </c>
      <c r="N91" s="20">
        <f t="shared" si="49"/>
        <v>-6.2638464544200483</v>
      </c>
      <c r="O91" s="19">
        <f t="shared" si="49"/>
        <v>-3.141231871121017</v>
      </c>
      <c r="P91" s="19">
        <f t="shared" si="49"/>
        <v>-13.732654196961418</v>
      </c>
      <c r="Q91" s="19">
        <f t="shared" si="49"/>
        <v>-10.257228424427998</v>
      </c>
      <c r="R91" s="19">
        <f t="shared" si="49"/>
        <v>-7.8026732394532905</v>
      </c>
      <c r="S91" s="19">
        <f t="shared" si="49"/>
        <v>-12.087740070137334</v>
      </c>
      <c r="T91" s="19">
        <f t="shared" si="49"/>
        <v>-9.5117962031076182</v>
      </c>
      <c r="U91" s="19">
        <f t="shared" si="49"/>
        <v>-5.5919143559322801</v>
      </c>
      <c r="V91" s="19">
        <f t="shared" si="49"/>
        <v>-12.892040678871254</v>
      </c>
      <c r="W91" s="19">
        <f t="shared" si="49"/>
        <v>-13.916135464385695</v>
      </c>
      <c r="X91" s="19">
        <f t="shared" si="49"/>
        <v>-13.317091301230468</v>
      </c>
      <c r="Y91" s="19">
        <f t="shared" si="49"/>
        <v>-12.441876212573385</v>
      </c>
      <c r="Z91" s="19">
        <f t="shared" si="49"/>
        <v>2.4980464936108602</v>
      </c>
      <c r="AA91" s="19">
        <f t="shared" si="49"/>
        <v>-3.2816093334717058</v>
      </c>
      <c r="AB91" s="19">
        <f t="shared" si="49"/>
        <v>-8.1078884721250066</v>
      </c>
      <c r="AC91" s="19">
        <f t="shared" si="49"/>
        <v>-8.477367947232791</v>
      </c>
      <c r="AD91" s="19">
        <f t="shared" si="49"/>
        <v>-7.9795488480268526</v>
      </c>
      <c r="AE91" s="19">
        <f t="shared" si="49"/>
        <v>-8.3432351994789222</v>
      </c>
      <c r="AF91" s="19">
        <f t="shared" si="49"/>
        <v>-4.9597520193105575</v>
      </c>
      <c r="AG91" s="19">
        <f t="shared" si="49"/>
        <v>-13.428346723728513</v>
      </c>
      <c r="AH91" s="19">
        <f t="shared" si="49"/>
        <v>-4.8885481350457667</v>
      </c>
      <c r="AI91" s="19">
        <f t="shared" si="49"/>
        <v>-10.73880211303238</v>
      </c>
      <c r="AJ91" s="19">
        <f t="shared" si="49"/>
        <v>-13.511725503502193</v>
      </c>
      <c r="AK91" s="19">
        <f t="shared" si="49"/>
        <v>-6.5526419360791159</v>
      </c>
      <c r="AL91" s="19">
        <f t="shared" si="49"/>
        <v>-11.149697346641279</v>
      </c>
      <c r="AM91" s="19">
        <f t="shared" si="49"/>
        <v>-2.2326596123377356</v>
      </c>
      <c r="AN91" s="19">
        <f t="shared" si="49"/>
        <v>-8.4521961016001228</v>
      </c>
      <c r="AO91" s="19">
        <f t="shared" si="49"/>
        <v>-2.6669875279739759</v>
      </c>
      <c r="AP91" s="19">
        <f t="shared" si="49"/>
        <v>-4.5959001525637451</v>
      </c>
      <c r="AQ91" s="12">
        <f t="shared" si="49"/>
        <v>-9.2678430310379003</v>
      </c>
    </row>
    <row r="92" spans="1:43" x14ac:dyDescent="0.3">
      <c r="A92" s="22" t="str">
        <f>A19</f>
        <v>Share of JV Income/(Loss)</v>
      </c>
      <c r="B92" s="23" t="s">
        <v>2</v>
      </c>
      <c r="C92" s="19">
        <f t="shared" ref="C92:AQ92" si="50">C19/C6</f>
        <v>0</v>
      </c>
      <c r="D92" s="19">
        <f t="shared" si="50"/>
        <v>-2.2780991633170453</v>
      </c>
      <c r="E92" s="19">
        <f t="shared" si="50"/>
        <v>-5.4426976502890803</v>
      </c>
      <c r="F92" s="19">
        <f t="shared" si="50"/>
        <v>-4.152536045242444</v>
      </c>
      <c r="G92" s="19">
        <f t="shared" si="50"/>
        <v>-4.6140492043355907</v>
      </c>
      <c r="H92" s="19">
        <f t="shared" si="50"/>
        <v>-1.6458412622687255</v>
      </c>
      <c r="I92" s="19">
        <f t="shared" si="50"/>
        <v>-0.56185979654267559</v>
      </c>
      <c r="J92" s="19">
        <f t="shared" si="50"/>
        <v>9.1953889194965777E-2</v>
      </c>
      <c r="K92" s="22">
        <f t="shared" si="50"/>
        <v>1.7396638751398883</v>
      </c>
      <c r="L92" s="21">
        <f t="shared" si="50"/>
        <v>1.3887320578159378E-2</v>
      </c>
      <c r="M92" s="20">
        <f t="shared" si="50"/>
        <v>1.7589571603951895</v>
      </c>
      <c r="N92" s="20">
        <f t="shared" si="50"/>
        <v>5.1880178057696708E-2</v>
      </c>
      <c r="O92" s="19">
        <f t="shared" si="50"/>
        <v>-4.1721869952213515</v>
      </c>
      <c r="P92" s="19">
        <f t="shared" si="50"/>
        <v>-1.8296037092944164</v>
      </c>
      <c r="Q92" s="19">
        <f t="shared" si="50"/>
        <v>-4.4963097131243082</v>
      </c>
      <c r="R92" s="19">
        <f t="shared" si="50"/>
        <v>-6.0821872682096849</v>
      </c>
      <c r="S92" s="19">
        <f t="shared" si="50"/>
        <v>-4.7925802177726817</v>
      </c>
      <c r="T92" s="19">
        <f t="shared" si="50"/>
        <v>-3.9633646047034627</v>
      </c>
      <c r="U92" s="19">
        <f t="shared" si="50"/>
        <v>-2.5258630345968132</v>
      </c>
      <c r="V92" s="19">
        <f t="shared" si="50"/>
        <v>-7.3509928918077794</v>
      </c>
      <c r="W92" s="19">
        <f t="shared" si="50"/>
        <v>-1.7281969907694135</v>
      </c>
      <c r="X92" s="19">
        <f t="shared" si="50"/>
        <v>-0.51860535361908344</v>
      </c>
      <c r="Y92" s="19">
        <f t="shared" si="50"/>
        <v>-1.9943352619998715</v>
      </c>
      <c r="Z92" s="19">
        <f t="shared" si="50"/>
        <v>-2.3666976292981317</v>
      </c>
      <c r="AA92" s="19">
        <f t="shared" si="50"/>
        <v>-0.41153232191522654</v>
      </c>
      <c r="AB92" s="19">
        <f t="shared" si="50"/>
        <v>-0.54114243177134735</v>
      </c>
      <c r="AC92" s="19">
        <f t="shared" si="50"/>
        <v>-0.65109845571574665</v>
      </c>
      <c r="AD92" s="19">
        <f t="shared" si="50"/>
        <v>-0.60644460228017116</v>
      </c>
      <c r="AE92" s="19">
        <f t="shared" si="50"/>
        <v>1.9068991050673789</v>
      </c>
      <c r="AF92" s="19">
        <f t="shared" si="50"/>
        <v>-1.5349438651913272</v>
      </c>
      <c r="AG92" s="19">
        <f t="shared" si="50"/>
        <v>0.57506561836100001</v>
      </c>
      <c r="AH92" s="19">
        <f t="shared" si="50"/>
        <v>-0.56207466957218599</v>
      </c>
      <c r="AI92" s="19">
        <f t="shared" si="50"/>
        <v>-0.57535151867822987</v>
      </c>
      <c r="AJ92" s="19">
        <f t="shared" si="50"/>
        <v>2.5565967441349904</v>
      </c>
      <c r="AK92" s="19">
        <f t="shared" si="50"/>
        <v>5.4334849920118833</v>
      </c>
      <c r="AL92" s="19">
        <f t="shared" si="50"/>
        <v>-0.66678874667674271</v>
      </c>
      <c r="AM92" s="19">
        <f t="shared" si="50"/>
        <v>-3.0630856790568061E-3</v>
      </c>
      <c r="AN92" s="19">
        <f t="shared" si="50"/>
        <v>-5.3364218182410737E-2</v>
      </c>
      <c r="AO92" s="19">
        <f t="shared" si="50"/>
        <v>-4.6739830581696666E-2</v>
      </c>
      <c r="AP92" s="19">
        <f t="shared" si="50"/>
        <v>0.17524625590126827</v>
      </c>
      <c r="AQ92" s="12">
        <f t="shared" si="50"/>
        <v>0.14424157404988469</v>
      </c>
    </row>
    <row r="93" spans="1:43" x14ac:dyDescent="0.3">
      <c r="A93" s="22" t="str">
        <f>A25</f>
        <v>Non Controlling Interests (NCI)</v>
      </c>
      <c r="B93" s="23" t="s">
        <v>2</v>
      </c>
      <c r="C93" s="19">
        <f t="shared" ref="C93:AQ93" si="51">C25/C6</f>
        <v>-5.5658399945000836</v>
      </c>
      <c r="D93" s="19">
        <f t="shared" si="51"/>
        <v>1.0450685930728358</v>
      </c>
      <c r="E93" s="19">
        <f t="shared" si="51"/>
        <v>-1.0061500982943212</v>
      </c>
      <c r="F93" s="19">
        <f t="shared" si="51"/>
        <v>-1.0575639311145901</v>
      </c>
      <c r="G93" s="19">
        <f t="shared" si="51"/>
        <v>-1.4042128197312902</v>
      </c>
      <c r="H93" s="19">
        <f t="shared" si="51"/>
        <v>-1.1591209309656643</v>
      </c>
      <c r="I93" s="19">
        <f t="shared" si="51"/>
        <v>-0.52615029457839735</v>
      </c>
      <c r="J93" s="19">
        <f t="shared" si="51"/>
        <v>-0.63261232757657537</v>
      </c>
      <c r="K93" s="22">
        <f t="shared" si="51"/>
        <v>0.37937405065070667</v>
      </c>
      <c r="L93" s="21">
        <f t="shared" si="51"/>
        <v>2.31914904766708</v>
      </c>
      <c r="M93" s="20">
        <f t="shared" si="51"/>
        <v>0.36075911710934405</v>
      </c>
      <c r="N93" s="20">
        <f t="shared" si="51"/>
        <v>2.382493722879599</v>
      </c>
      <c r="O93" s="19">
        <f t="shared" si="51"/>
        <v>-0.40071852496476251</v>
      </c>
      <c r="P93" s="19">
        <f t="shared" si="51"/>
        <v>-1.2053960058077784</v>
      </c>
      <c r="Q93" s="19">
        <f t="shared" si="51"/>
        <v>-2.3412067214322061</v>
      </c>
      <c r="R93" s="19">
        <f t="shared" si="51"/>
        <v>-0.25308501766213237</v>
      </c>
      <c r="S93" s="19">
        <f t="shared" si="51"/>
        <v>-1.5323261467534055</v>
      </c>
      <c r="T93" s="19">
        <f t="shared" si="51"/>
        <v>-2.2421747153905409</v>
      </c>
      <c r="U93" s="19">
        <f t="shared" si="51"/>
        <v>-0.5965936535442109</v>
      </c>
      <c r="V93" s="19">
        <f t="shared" si="51"/>
        <v>-1.2703208837480138</v>
      </c>
      <c r="W93" s="19">
        <f t="shared" si="51"/>
        <v>-1.6945906102165267</v>
      </c>
      <c r="X93" s="19">
        <f t="shared" si="51"/>
        <v>-1.5404669426779198</v>
      </c>
      <c r="Y93" s="19">
        <f t="shared" si="51"/>
        <v>-0.55580159603648327</v>
      </c>
      <c r="Z93" s="19">
        <f t="shared" si="51"/>
        <v>-0.8917369096404113</v>
      </c>
      <c r="AA93" s="19">
        <f t="shared" si="51"/>
        <v>-1.0560686522754836</v>
      </c>
      <c r="AB93" s="19">
        <f t="shared" si="51"/>
        <v>-0.69706237122768899</v>
      </c>
      <c r="AC93" s="19">
        <f t="shared" si="51"/>
        <v>-0.45188798976692918</v>
      </c>
      <c r="AD93" s="19">
        <f t="shared" si="51"/>
        <v>-1.6320177007440605E-2</v>
      </c>
      <c r="AE93" s="19">
        <f t="shared" si="51"/>
        <v>-0.92152947630845217</v>
      </c>
      <c r="AF93" s="19">
        <f t="shared" si="51"/>
        <v>-0.89673356703631801</v>
      </c>
      <c r="AG93" s="19">
        <f t="shared" si="51"/>
        <v>-0.39076982227273077</v>
      </c>
      <c r="AH93" s="19">
        <f t="shared" si="51"/>
        <v>-0.35410972640395261</v>
      </c>
      <c r="AI93" s="19">
        <f t="shared" si="51"/>
        <v>-0.36231492450274727</v>
      </c>
      <c r="AJ93" s="19">
        <f t="shared" si="51"/>
        <v>-0.32169057492194758</v>
      </c>
      <c r="AK93" s="19">
        <f t="shared" si="51"/>
        <v>0.73128279568060706</v>
      </c>
      <c r="AL93" s="19">
        <f t="shared" si="51"/>
        <v>1.2838667064937004</v>
      </c>
      <c r="AM93" s="19">
        <f t="shared" si="51"/>
        <v>-0.27142452998599303</v>
      </c>
      <c r="AN93" s="19">
        <f t="shared" si="51"/>
        <v>-0.55022050483119889</v>
      </c>
      <c r="AO93" s="19">
        <f t="shared" si="51"/>
        <v>3.3534466639940526</v>
      </c>
      <c r="AP93" s="19">
        <f t="shared" si="51"/>
        <v>6.9216061959855146</v>
      </c>
      <c r="AQ93" s="12">
        <f t="shared" si="51"/>
        <v>0.24122608686920186</v>
      </c>
    </row>
    <row r="94" spans="1:43" x14ac:dyDescent="0.3">
      <c r="A94" s="22" t="s">
        <v>5</v>
      </c>
      <c r="B94" s="23" t="s">
        <v>2</v>
      </c>
      <c r="C94" s="14"/>
      <c r="D94" s="14"/>
      <c r="E94" s="14"/>
      <c r="F94" s="14"/>
      <c r="G94" s="14"/>
      <c r="H94" s="14"/>
      <c r="I94" s="14"/>
      <c r="J94" s="14"/>
      <c r="K94" s="17"/>
      <c r="L94" s="16">
        <f>L26/L6</f>
        <v>-0.80480193329009819</v>
      </c>
      <c r="M94" s="15">
        <f>M26/M6</f>
        <v>0</v>
      </c>
      <c r="N94" s="15">
        <f>N26/N6</f>
        <v>-0.78290519743321119</v>
      </c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>
        <f>AP26/AP6</f>
        <v>-3.4477440871911886</v>
      </c>
      <c r="AQ94" s="13">
        <f>AQ26/AQ6</f>
        <v>0</v>
      </c>
    </row>
    <row r="95" spans="1:43" s="25" customFormat="1" x14ac:dyDescent="0.3">
      <c r="A95" s="30" t="s">
        <v>4</v>
      </c>
      <c r="B95" s="31" t="s">
        <v>2</v>
      </c>
      <c r="C95" s="26">
        <f t="shared" ref="C95:K95" si="52">SUM(C91:C93)</f>
        <v>-10.397102121705739</v>
      </c>
      <c r="D95" s="26">
        <f t="shared" si="52"/>
        <v>-6.8117420526905708</v>
      </c>
      <c r="E95" s="26">
        <f t="shared" si="52"/>
        <v>-18.421677365824927</v>
      </c>
      <c r="F95" s="26">
        <f t="shared" si="52"/>
        <v>-14.038170637825532</v>
      </c>
      <c r="G95" s="26">
        <f t="shared" si="52"/>
        <v>-15.951295728061909</v>
      </c>
      <c r="H95" s="26">
        <f t="shared" si="52"/>
        <v>-12.026538467538472</v>
      </c>
      <c r="I95" s="26">
        <f t="shared" si="52"/>
        <v>-8.2875634481903475</v>
      </c>
      <c r="J95" s="26">
        <f t="shared" si="52"/>
        <v>-8.515893385806848</v>
      </c>
      <c r="K95" s="30">
        <f t="shared" si="52"/>
        <v>-8.4679358801406241</v>
      </c>
      <c r="L95" s="29">
        <f>SUM(L91:L94)</f>
        <v>-2.9604510012461498</v>
      </c>
      <c r="M95" s="28">
        <f>SUM(M91:M94)</f>
        <v>-6.0477059792471657</v>
      </c>
      <c r="N95" s="28">
        <f>SUM(N91:N94)</f>
        <v>-4.6123777509159645</v>
      </c>
      <c r="O95" s="26">
        <f t="shared" ref="O95:AO95" si="53">SUM(O91:O93)</f>
        <v>-7.7141373913071316</v>
      </c>
      <c r="P95" s="26">
        <f t="shared" si="53"/>
        <v>-16.767653912063611</v>
      </c>
      <c r="Q95" s="26">
        <f t="shared" si="53"/>
        <v>-17.094744858984512</v>
      </c>
      <c r="R95" s="26">
        <f t="shared" si="53"/>
        <v>-14.137945525325106</v>
      </c>
      <c r="S95" s="26">
        <f t="shared" si="53"/>
        <v>-18.412646434663422</v>
      </c>
      <c r="T95" s="26">
        <f t="shared" si="53"/>
        <v>-15.717335523201623</v>
      </c>
      <c r="U95" s="26">
        <f t="shared" si="53"/>
        <v>-8.7143710440733049</v>
      </c>
      <c r="V95" s="26">
        <f t="shared" si="53"/>
        <v>-21.513354454427045</v>
      </c>
      <c r="W95" s="26">
        <f t="shared" si="53"/>
        <v>-17.338923065371635</v>
      </c>
      <c r="X95" s="26">
        <f t="shared" si="53"/>
        <v>-15.376163597527471</v>
      </c>
      <c r="Y95" s="26">
        <f t="shared" si="53"/>
        <v>-14.99201307060974</v>
      </c>
      <c r="Z95" s="26">
        <f t="shared" si="53"/>
        <v>-0.76038804532768278</v>
      </c>
      <c r="AA95" s="26">
        <f t="shared" si="53"/>
        <v>-4.7492103076624161</v>
      </c>
      <c r="AB95" s="26">
        <f t="shared" si="53"/>
        <v>-9.3460932751240424</v>
      </c>
      <c r="AC95" s="26">
        <f t="shared" si="53"/>
        <v>-9.5803543927154671</v>
      </c>
      <c r="AD95" s="26">
        <f t="shared" si="53"/>
        <v>-8.602313627314464</v>
      </c>
      <c r="AE95" s="26">
        <f t="shared" si="53"/>
        <v>-7.3578655707199951</v>
      </c>
      <c r="AF95" s="26">
        <f t="shared" si="53"/>
        <v>-7.3914294515382029</v>
      </c>
      <c r="AG95" s="26">
        <f t="shared" si="53"/>
        <v>-13.244050927640243</v>
      </c>
      <c r="AH95" s="26">
        <f t="shared" si="53"/>
        <v>-5.8047325310219051</v>
      </c>
      <c r="AI95" s="26">
        <f t="shared" si="53"/>
        <v>-11.676468556213358</v>
      </c>
      <c r="AJ95" s="26">
        <f t="shared" si="53"/>
        <v>-11.276819334289149</v>
      </c>
      <c r="AK95" s="26">
        <f t="shared" si="53"/>
        <v>-0.38787414838662559</v>
      </c>
      <c r="AL95" s="26">
        <f t="shared" si="53"/>
        <v>-10.532619386824321</v>
      </c>
      <c r="AM95" s="26">
        <f t="shared" si="53"/>
        <v>-2.5071472280027853</v>
      </c>
      <c r="AN95" s="26">
        <f t="shared" si="53"/>
        <v>-9.0557808246137323</v>
      </c>
      <c r="AO95" s="26">
        <f t="shared" si="53"/>
        <v>0.63971930543837985</v>
      </c>
      <c r="AP95" s="26">
        <f>SUM(AP91:AP94)</f>
        <v>-0.94679178786815044</v>
      </c>
      <c r="AQ95" s="27">
        <f>SUM(AQ91:AQ94)</f>
        <v>-8.8823753701188135</v>
      </c>
    </row>
    <row r="96" spans="1:43" x14ac:dyDescent="0.3">
      <c r="A96" s="24"/>
      <c r="B96" s="23"/>
      <c r="C96" s="19"/>
      <c r="D96" s="19"/>
      <c r="E96" s="19"/>
      <c r="F96" s="19"/>
      <c r="G96" s="19"/>
      <c r="H96" s="19"/>
      <c r="I96" s="19"/>
      <c r="J96" s="19"/>
      <c r="K96" s="22"/>
      <c r="L96" s="21"/>
      <c r="M96" s="20"/>
      <c r="N96" s="20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2"/>
    </row>
    <row r="97" spans="1:43" s="25" customFormat="1" x14ac:dyDescent="0.3">
      <c r="A97" s="30" t="s">
        <v>3</v>
      </c>
      <c r="B97" s="31" t="s">
        <v>2</v>
      </c>
      <c r="C97" s="26">
        <f t="shared" ref="C97:AQ97" si="54">C95+C89</f>
        <v>-57.599956619377082</v>
      </c>
      <c r="D97" s="26">
        <f t="shared" si="54"/>
        <v>-56.87729429205757</v>
      </c>
      <c r="E97" s="26">
        <f t="shared" si="54"/>
        <v>-78.985800341129618</v>
      </c>
      <c r="F97" s="26">
        <f t="shared" si="54"/>
        <v>-72.732982345996973</v>
      </c>
      <c r="G97" s="26">
        <f t="shared" si="54"/>
        <v>-72.008358303795916</v>
      </c>
      <c r="H97" s="26">
        <f t="shared" si="54"/>
        <v>-65.617487492659052</v>
      </c>
      <c r="I97" s="26">
        <f t="shared" si="54"/>
        <v>-57.499785769078599</v>
      </c>
      <c r="J97" s="26">
        <f t="shared" si="54"/>
        <v>-59.89332340117577</v>
      </c>
      <c r="K97" s="30">
        <f t="shared" si="54"/>
        <v>-62.654824597288659</v>
      </c>
      <c r="L97" s="29">
        <f t="shared" si="54"/>
        <v>-61.606116610308838</v>
      </c>
      <c r="M97" s="28">
        <f t="shared" si="54"/>
        <v>-61.129853593587058</v>
      </c>
      <c r="N97" s="28">
        <f t="shared" si="54"/>
        <v>-66.074459173702976</v>
      </c>
      <c r="O97" s="26">
        <f t="shared" si="54"/>
        <v>-67.37405425517855</v>
      </c>
      <c r="P97" s="26">
        <f t="shared" si="54"/>
        <v>-75.534448557037209</v>
      </c>
      <c r="Q97" s="26">
        <f t="shared" si="54"/>
        <v>-75.125039530226758</v>
      </c>
      <c r="R97" s="26">
        <f t="shared" si="54"/>
        <v>-77.160443880968529</v>
      </c>
      <c r="S97" s="26">
        <f t="shared" si="54"/>
        <v>-73.807963581579656</v>
      </c>
      <c r="T97" s="26">
        <f t="shared" si="54"/>
        <v>-72.040969994448574</v>
      </c>
      <c r="U97" s="26">
        <f t="shared" si="54"/>
        <v>-64.540402309368233</v>
      </c>
      <c r="V97" s="26">
        <f t="shared" si="54"/>
        <v>-78.193776612445731</v>
      </c>
      <c r="W97" s="26">
        <f t="shared" si="54"/>
        <v>-71.477569149485987</v>
      </c>
      <c r="X97" s="26">
        <f t="shared" si="54"/>
        <v>-69.320190725644537</v>
      </c>
      <c r="Y97" s="26">
        <f t="shared" si="54"/>
        <v>-66.858400027917071</v>
      </c>
      <c r="Z97" s="26">
        <f t="shared" si="54"/>
        <v>-55.235906444725551</v>
      </c>
      <c r="AA97" s="26">
        <f t="shared" si="54"/>
        <v>-57.029584052703903</v>
      </c>
      <c r="AB97" s="26">
        <f t="shared" si="54"/>
        <v>-58.42373236736718</v>
      </c>
      <c r="AC97" s="26">
        <f t="shared" si="54"/>
        <v>-56.604328978877319</v>
      </c>
      <c r="AD97" s="26">
        <f t="shared" si="54"/>
        <v>-57.860739934499229</v>
      </c>
      <c r="AE97" s="26">
        <f t="shared" si="54"/>
        <v>-56.754157493323504</v>
      </c>
      <c r="AF97" s="26">
        <f t="shared" si="54"/>
        <v>-57.938985133703667</v>
      </c>
      <c r="AG97" s="26">
        <f t="shared" si="54"/>
        <v>-64.426860943786991</v>
      </c>
      <c r="AH97" s="26">
        <f t="shared" si="54"/>
        <v>-60.063929732172994</v>
      </c>
      <c r="AI97" s="26">
        <f t="shared" si="54"/>
        <v>-64.9186412578062</v>
      </c>
      <c r="AJ97" s="26">
        <f t="shared" si="54"/>
        <v>-60.646631873872259</v>
      </c>
      <c r="AK97" s="26">
        <f t="shared" si="54"/>
        <v>-54.650455376965041</v>
      </c>
      <c r="AL97" s="26">
        <f t="shared" si="54"/>
        <v>-69.778132248958698</v>
      </c>
      <c r="AM97" s="26">
        <f t="shared" si="54"/>
        <v>-59.291763973181574</v>
      </c>
      <c r="AN97" s="26">
        <f t="shared" si="54"/>
        <v>-64.271943520302543</v>
      </c>
      <c r="AO97" s="26">
        <f t="shared" si="54"/>
        <v>-56.658396831426572</v>
      </c>
      <c r="AP97" s="26">
        <f t="shared" si="54"/>
        <v>-66.821856134049582</v>
      </c>
      <c r="AQ97" s="27">
        <f t="shared" si="54"/>
        <v>-76.649711387364334</v>
      </c>
    </row>
    <row r="98" spans="1:43" x14ac:dyDescent="0.3">
      <c r="A98" s="24"/>
      <c r="B98" s="23"/>
      <c r="C98" s="19"/>
      <c r="D98" s="19"/>
      <c r="E98" s="19"/>
      <c r="F98" s="19"/>
      <c r="G98" s="19"/>
      <c r="H98" s="19"/>
      <c r="I98" s="19"/>
      <c r="J98" s="19"/>
      <c r="K98" s="22"/>
      <c r="L98" s="21"/>
      <c r="M98" s="20"/>
      <c r="N98" s="20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2"/>
    </row>
    <row r="99" spans="1:43" x14ac:dyDescent="0.3">
      <c r="A99" s="17" t="str">
        <f>A27</f>
        <v>NP after Tax &amp; NCI</v>
      </c>
      <c r="B99" s="18" t="s">
        <v>2</v>
      </c>
      <c r="C99" s="14">
        <f t="shared" ref="C99:AQ99" si="55">C84+C97</f>
        <v>67.161769236153972</v>
      </c>
      <c r="D99" s="14">
        <f t="shared" si="55"/>
        <v>70.138089731247405</v>
      </c>
      <c r="E99" s="14">
        <f t="shared" si="55"/>
        <v>8.8030307279394151</v>
      </c>
      <c r="F99" s="14">
        <f t="shared" si="55"/>
        <v>9.5937309029484936</v>
      </c>
      <c r="G99" s="14">
        <f t="shared" si="55"/>
        <v>18.925342818112881</v>
      </c>
      <c r="H99" s="14">
        <f t="shared" si="55"/>
        <v>25.563909054894921</v>
      </c>
      <c r="I99" s="14">
        <f t="shared" si="55"/>
        <v>31.337894269475896</v>
      </c>
      <c r="J99" s="14">
        <f t="shared" si="55"/>
        <v>50.423665750362325</v>
      </c>
      <c r="K99" s="17">
        <f t="shared" si="55"/>
        <v>75.683756227956735</v>
      </c>
      <c r="L99" s="16">
        <f t="shared" si="55"/>
        <v>31.331180607706735</v>
      </c>
      <c r="M99" s="15">
        <f t="shared" si="55"/>
        <v>67.15373622295192</v>
      </c>
      <c r="N99" s="15">
        <f t="shared" si="55"/>
        <v>24.33850031614881</v>
      </c>
      <c r="O99" s="14">
        <f t="shared" si="55"/>
        <v>-3.0486180357288504</v>
      </c>
      <c r="P99" s="14">
        <f t="shared" si="55"/>
        <v>16.429332571287745</v>
      </c>
      <c r="Q99" s="14">
        <f t="shared" si="55"/>
        <v>11.421048713868842</v>
      </c>
      <c r="R99" s="14">
        <f t="shared" si="55"/>
        <v>8.911688523500132</v>
      </c>
      <c r="S99" s="14">
        <f t="shared" si="55"/>
        <v>19.012639234949461</v>
      </c>
      <c r="T99" s="14">
        <f t="shared" si="55"/>
        <v>24.377963178320272</v>
      </c>
      <c r="U99" s="14">
        <f t="shared" si="55"/>
        <v>18.590614961206001</v>
      </c>
      <c r="V99" s="14">
        <f t="shared" si="55"/>
        <v>13.522524804690946</v>
      </c>
      <c r="W99" s="14">
        <f t="shared" si="55"/>
        <v>18.172262487779093</v>
      </c>
      <c r="X99" s="14">
        <f t="shared" si="55"/>
        <v>33.804062163169007</v>
      </c>
      <c r="Y99" s="14">
        <f t="shared" si="55"/>
        <v>25.965533362390488</v>
      </c>
      <c r="Z99" s="14">
        <f t="shared" si="55"/>
        <v>23.513185304408104</v>
      </c>
      <c r="AA99" s="14">
        <f t="shared" si="55"/>
        <v>19.336475608694805</v>
      </c>
      <c r="AB99" s="14">
        <f t="shared" si="55"/>
        <v>36.039945074790111</v>
      </c>
      <c r="AC99" s="14">
        <f t="shared" si="55"/>
        <v>34.450477341855191</v>
      </c>
      <c r="AD99" s="14">
        <f t="shared" si="55"/>
        <v>32.603724367578799</v>
      </c>
      <c r="AE99" s="14">
        <f t="shared" si="55"/>
        <v>43.242619654109632</v>
      </c>
      <c r="AF99" s="14">
        <f t="shared" si="55"/>
        <v>49.356793824783438</v>
      </c>
      <c r="AG99" s="14">
        <f t="shared" si="55"/>
        <v>57.607039125367621</v>
      </c>
      <c r="AH99" s="14">
        <f t="shared" si="55"/>
        <v>50.831636864110763</v>
      </c>
      <c r="AI99" s="14">
        <f t="shared" si="55"/>
        <v>75.384984393630589</v>
      </c>
      <c r="AJ99" s="14">
        <f t="shared" si="55"/>
        <v>91.905887905018801</v>
      </c>
      <c r="AK99" s="14">
        <f t="shared" si="55"/>
        <v>95.146272452153866</v>
      </c>
      <c r="AL99" s="14">
        <f t="shared" si="55"/>
        <v>42.995985642584031</v>
      </c>
      <c r="AM99" s="14">
        <f t="shared" si="55"/>
        <v>43.093878929555089</v>
      </c>
      <c r="AN99" s="14">
        <f t="shared" si="55"/>
        <v>50.537701872759598</v>
      </c>
      <c r="AO99" s="14">
        <f t="shared" si="55"/>
        <v>27.375206327093593</v>
      </c>
      <c r="AP99" s="14">
        <f t="shared" si="55"/>
        <v>2.8219789904958787</v>
      </c>
      <c r="AQ99" s="13">
        <f t="shared" si="55"/>
        <v>15.08129321277336</v>
      </c>
    </row>
    <row r="100" spans="1:43" s="6" customFormat="1" hidden="1" outlineLevel="1" x14ac:dyDescent="0.3">
      <c r="A100" s="6" t="s">
        <v>1</v>
      </c>
      <c r="B100" s="11"/>
      <c r="C100" s="10">
        <f t="shared" ref="C100:AF100" si="56">C99*C81-C27</f>
        <v>0</v>
      </c>
      <c r="D100" s="10">
        <f t="shared" si="56"/>
        <v>0</v>
      </c>
      <c r="E100" s="10">
        <f t="shared" si="56"/>
        <v>-6.3948846218409017E-14</v>
      </c>
      <c r="F100" s="10">
        <f t="shared" si="56"/>
        <v>0</v>
      </c>
      <c r="G100" s="10">
        <f t="shared" si="56"/>
        <v>0</v>
      </c>
      <c r="H100" s="10">
        <f t="shared" si="56"/>
        <v>0</v>
      </c>
      <c r="I100" s="10">
        <f t="shared" si="56"/>
        <v>0</v>
      </c>
      <c r="J100" s="10">
        <f t="shared" si="56"/>
        <v>0</v>
      </c>
      <c r="K100" s="10">
        <f t="shared" si="56"/>
        <v>0</v>
      </c>
      <c r="L100" s="10">
        <f t="shared" si="56"/>
        <v>0</v>
      </c>
      <c r="M100" s="10">
        <f t="shared" si="56"/>
        <v>0</v>
      </c>
      <c r="N100" s="10">
        <f t="shared" si="56"/>
        <v>0</v>
      </c>
      <c r="O100" s="10">
        <f t="shared" si="56"/>
        <v>0</v>
      </c>
      <c r="P100" s="10">
        <f t="shared" si="56"/>
        <v>0</v>
      </c>
      <c r="Q100" s="10">
        <f t="shared" si="56"/>
        <v>0</v>
      </c>
      <c r="R100" s="10">
        <f t="shared" si="56"/>
        <v>0</v>
      </c>
      <c r="S100" s="10">
        <f t="shared" si="56"/>
        <v>0</v>
      </c>
      <c r="T100" s="10">
        <f t="shared" si="56"/>
        <v>0</v>
      </c>
      <c r="U100" s="10">
        <f t="shared" si="56"/>
        <v>0</v>
      </c>
      <c r="V100" s="10">
        <f t="shared" si="56"/>
        <v>0</v>
      </c>
      <c r="W100" s="10">
        <f t="shared" si="56"/>
        <v>0</v>
      </c>
      <c r="X100" s="10">
        <f t="shared" si="56"/>
        <v>0</v>
      </c>
      <c r="Y100" s="10">
        <f t="shared" si="56"/>
        <v>0</v>
      </c>
      <c r="Z100" s="10">
        <f t="shared" si="56"/>
        <v>0</v>
      </c>
      <c r="AA100" s="10">
        <f t="shared" si="56"/>
        <v>0</v>
      </c>
      <c r="AB100" s="10">
        <f t="shared" si="56"/>
        <v>0</v>
      </c>
      <c r="AC100" s="10">
        <f t="shared" si="56"/>
        <v>0</v>
      </c>
      <c r="AD100" s="10">
        <f t="shared" si="56"/>
        <v>0</v>
      </c>
      <c r="AE100" s="10">
        <f t="shared" si="56"/>
        <v>0</v>
      </c>
      <c r="AF100" s="10">
        <f t="shared" si="56"/>
        <v>0</v>
      </c>
      <c r="AG100" s="10"/>
      <c r="AH100" s="10">
        <f>AH99*AH81-AH27</f>
        <v>0</v>
      </c>
      <c r="AI100" s="9"/>
      <c r="AJ100" s="9"/>
      <c r="AK100" s="7"/>
      <c r="AL100" s="7"/>
      <c r="AM100" s="7"/>
      <c r="AN100" s="7"/>
      <c r="AO100" s="7"/>
      <c r="AP100" s="8">
        <f>AP99*AP81-AP27</f>
        <v>1.5987211554602254E-14</v>
      </c>
      <c r="AQ100" s="8">
        <f>AQ99*AQ81-AQ27</f>
        <v>0</v>
      </c>
    </row>
    <row r="101" spans="1:43" collapsed="1" x14ac:dyDescent="0.3">
      <c r="K101" s="5"/>
      <c r="L101" s="5"/>
      <c r="M101" s="5"/>
      <c r="N101" s="5"/>
      <c r="X101" s="1"/>
      <c r="Y101" s="1"/>
      <c r="Z101" s="1"/>
      <c r="AA101" s="1"/>
      <c r="AB101" s="1"/>
      <c r="AC101" s="1"/>
      <c r="AE101" s="5"/>
      <c r="AF101" s="5"/>
      <c r="AG101" s="5"/>
      <c r="AH101" s="3"/>
      <c r="AI101" s="3"/>
      <c r="AJ101" s="5"/>
      <c r="AK101" s="4"/>
      <c r="AL101" s="4"/>
      <c r="AN101" s="4"/>
      <c r="AP101" s="1" t="s">
        <v>0</v>
      </c>
      <c r="AQ101" s="4"/>
    </row>
  </sheetData>
  <pageMargins left="0.17" right="0.16" top="0.18" bottom="0.17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Historical Financials in USD</vt:lpstr>
      <vt:lpstr>'Historical Financials in USD'!Print_Area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Nitchanan Yaem-Uthai</dc:creator>
  <cp:lastModifiedBy>Nitchanan Yaem-Uthai</cp:lastModifiedBy>
  <dcterms:created xsi:type="dcterms:W3CDTF">2020-05-19T07:28:41Z</dcterms:created>
  <dcterms:modified xsi:type="dcterms:W3CDTF">2020-05-19T08:11:31Z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