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-SV-FS02\vol-J\USER\Vikash\Current folder\IVL forecast &amp; estimates\MD&amp;A 1Q20\Upload on website\Eng version\"/>
    </mc:Choice>
  </mc:AlternateContent>
  <bookViews>
    <workbookView xWindow="0" yWindow="0" windowWidth="19200" windowHeight="7050"/>
  </bookViews>
  <sheets>
    <sheet name="IVL Debts &amp; Glossary of term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PRD1">237</definedName>
    <definedName name="_PRD3">[1]AllData!#REF!</definedName>
    <definedName name="_PRD3_4">[1]AllData!#REF!</definedName>
    <definedName name="_PRD3_8">[1]AllData!#REF!</definedName>
    <definedName name="_PST1">#REF!</definedName>
    <definedName name="_PST1_4">#REF!</definedName>
    <definedName name="_PST1_8">#REF!</definedName>
    <definedName name="_QTR1">[2]PRM!$H$1:$H$13</definedName>
    <definedName name="_QTR2">[2]PRM!$I$1:$I$13</definedName>
    <definedName name="_QTR3">[2]PRM!$J$1:$J$13</definedName>
    <definedName name="_QTR4">[3]Prm!$H$1:$H$13</definedName>
    <definedName name="_SCB1">'[4]SCB 1 - Current'!$F$10</definedName>
    <definedName name="_SCB2">'[4]SCB 2 - Current'!$F$11</definedName>
    <definedName name="ACCOUNT">'[5]S&amp;S BGT'!$S$2:$S$21</definedName>
    <definedName name="ACH">[5]Value!$AE$15</definedName>
    <definedName name="AddOne">[6]NBCA_2001_Completed!#REF!</definedName>
    <definedName name="AddOne_4">[6]NBCA_2001_Completed!#REF!</definedName>
    <definedName name="AddOne_8">[6]NBCA_2001_Completed!#REF!</definedName>
    <definedName name="ajn">#REF!</definedName>
    <definedName name="AKS">[5]Value!$AE$19</definedName>
    <definedName name="AR">[5]Value!$AE$12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[5]Value!$AE$9</definedName>
    <definedName name="AvgDep">#REF!</definedName>
    <definedName name="AW">[5]Value!$AE$28</definedName>
    <definedName name="BASE">[7]PRM!$A$19:$B$20</definedName>
    <definedName name="BASE_9">#REF!</definedName>
    <definedName name="BKS">[5]Value!$AE$25</definedName>
    <definedName name="BM">[5]Value!$AE$29</definedName>
    <definedName name="BUDGET">#REF!</definedName>
    <definedName name="BuiltIn_AutoFilter___1">#REF!</definedName>
    <definedName name="CellNow">[6]NBCA_2001_Completed!#REF!</definedName>
    <definedName name="CellNow_4">[6]NBCA_2001_Completed!#REF!</definedName>
    <definedName name="CellNow_8">[6]NBCA_2001_Completed!#REF!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'[8]OCT-2001'!#REF!</definedName>
    <definedName name="da_4">'[8]OCT-2001'!#REF!</definedName>
    <definedName name="da_8">'[8]OCT-2001'!#REF!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[5]Value!$AE$20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'[9]PRMT-00'!$H$8</definedName>
    <definedName name="DTYCHANGES">#REF!</definedName>
    <definedName name="DWT">[5]Value!$AE$31</definedName>
    <definedName name="EUR">[10]PRMT!$E$36</definedName>
    <definedName name="Excel_BuiltIn__FilterDatabase">#REF!</definedName>
    <definedName name="Excel_BuiltIn__FilterDatabase_5">[11]eliminations!#REF!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'[12]Sum_Exp Delta'!#REF!</definedName>
    <definedName name="Filt2_4">'[12]Sum_Exp Delta'!#REF!</definedName>
    <definedName name="Filt2_8">'[12]Sum_Exp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[13]PRM!$C$18:$D$19</definedName>
    <definedName name="H_9">#REF!</definedName>
    <definedName name="HR">[5]Value!$AE$26</definedName>
    <definedName name="HVA">#REF!</definedName>
    <definedName name="i">#REF!</definedName>
    <definedName name="I___0">#REF!</definedName>
    <definedName name="idr">'[14]PRMT-00'!$H$7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[5]Value!$AE$29</definedName>
    <definedName name="IVWISE">#REF!</definedName>
    <definedName name="J">[13]PRM!$A$16:$B$17</definedName>
    <definedName name="J_9">#REF!</definedName>
    <definedName name="JKM">[5]Value!$AE$21</definedName>
    <definedName name="K">[13]PRM!$A$18:$B$19</definedName>
    <definedName name="K_9">#REF!</definedName>
    <definedName name="kdk">[5]Value!$AE$22</definedName>
    <definedName name="kl">[5]Value!$AE$17</definedName>
    <definedName name="KPR">[5]Value!$AE$16</definedName>
    <definedName name="L">[13]PRM!$C$16:$D$17</definedName>
    <definedName name="L_9">#REF!</definedName>
    <definedName name="LC">#REF!</definedName>
    <definedName name="LC_4">#REF!</definedName>
    <definedName name="LC_8">#REF!</definedName>
    <definedName name="LNP">[5]Value!#REF!</definedName>
    <definedName name="LNP_4">[5]Value!#REF!</definedName>
    <definedName name="LNP_8">[5]Value!#REF!</definedName>
    <definedName name="LUP_Name">'[15]FG-NOV06'!$M$1:$BW$1</definedName>
    <definedName name="m">1000000</definedName>
    <definedName name="merger">#REF!</definedName>
    <definedName name="merger___0">#REF!</definedName>
    <definedName name="MKS">[5]Value!$AE$23</definedName>
    <definedName name="month">[16]Prm!$A$2:$B$13</definedName>
    <definedName name="mps">#REF!</definedName>
    <definedName name="ms">[5]Value!$AE$32</definedName>
    <definedName name="MTH">[5]Value!$I$2</definedName>
    <definedName name="n">'[17]Pet Resin'!$G$2</definedName>
    <definedName name="Next1">[6]NBCA_2001_Completed!#REF!</definedName>
    <definedName name="Next1_4">[6]NBCA_2001_Completed!#REF!</definedName>
    <definedName name="Next1_8">[6]NBCA_2001_Completed!#REF!</definedName>
    <definedName name="Next11">[6]NBCA_2001_Completed!#REF!</definedName>
    <definedName name="Next11_4">[6]NBCA_2001_Completed!#REF!</definedName>
    <definedName name="Next11_8">[6]NBCA_2001_Completed!#REF!</definedName>
    <definedName name="Next2">[6]NBCA_2001_Completed!#REF!</definedName>
    <definedName name="Next2_4">[6]NBCA_2001_Completed!#REF!</definedName>
    <definedName name="Next2_8">[6]NBCA_2001_Completed!#REF!</definedName>
    <definedName name="Next21">[6]NBCA_2001_Completed!#REF!</definedName>
    <definedName name="Next21_4">[6]NBCA_2001_Completed!#REF!</definedName>
    <definedName name="Next21_8">[6]NBCA_2001_Completed!#REF!</definedName>
    <definedName name="Next3">[6]NBCA_2001_Completed!#REF!</definedName>
    <definedName name="Next3_4">[6]NBCA_2001_Completed!#REF!</definedName>
    <definedName name="Next3_8">[6]NBCA_2001_Completed!#REF!</definedName>
    <definedName name="Next31">[6]NBCA_2001_Completed!#REF!</definedName>
    <definedName name="Next31_4">[6]NBCA_2001_Completed!#REF!</definedName>
    <definedName name="Next31_8">[6]NBCA_2001_Completed!#REF!</definedName>
    <definedName name="No">'[18]P&amp;L'!$D$1</definedName>
    <definedName name="pa">12/10</definedName>
    <definedName name="PARITY">[19]Contract!$M$2:$N$4</definedName>
    <definedName name="PARITY_9">#REF!</definedName>
    <definedName name="plan">[19]EXPSCHE!$X$6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'IVL Debts &amp; Glossary of terms'!$A$1:$K$64</definedName>
    <definedName name="PRODTOTAL">#REF!</definedName>
    <definedName name="production">#REF!</definedName>
    <definedName name="PRODWVG1">#REF!</definedName>
    <definedName name="PRODWVG2">#REF!</definedName>
    <definedName name="Project">'[20]New Projects'!$AS$3:$AS$4</definedName>
    <definedName name="ProjectName">{"BU Name or Client/Project Name"}</definedName>
    <definedName name="PS">[5]Value!$AE$11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[5]Value!$AE$13</definedName>
    <definedName name="rjd">[5]Value!$AE$30</definedName>
    <definedName name="RM">[5]Value!$AE$11</definedName>
    <definedName name="RMPRICE">#REF!</definedName>
    <definedName name="rt_insu">[19]Contract!$Z$6</definedName>
    <definedName name="rt_insu_9">#REF!</definedName>
    <definedName name="rt_intt">[19]Contract!$AC$6</definedName>
    <definedName name="rt_intt_9">#REF!</definedName>
    <definedName name="rt_intt1">[10]CNT!$AE$5</definedName>
    <definedName name="RTG">[5]Value!$AE$11</definedName>
    <definedName name="RTR">[5]Value!$AE$27</definedName>
    <definedName name="S">'[21]PRMT-03'!$H$9</definedName>
    <definedName name="SDY">#REF!</definedName>
    <definedName name="sgd">#REF!/#REF!</definedName>
    <definedName name="SM">[5]Value!$AE$20</definedName>
    <definedName name="ss">#REF!</definedName>
    <definedName name="SSP">[7]PRM!$A$17:$B$18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[5]Value!$B$6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'[22]PRMT-00'!$H$7</definedName>
    <definedName name="VF_1">#REF!</definedName>
    <definedName name="VF_2">#REF!</definedName>
    <definedName name="VK">[5]Value!$AE$18</definedName>
    <definedName name="warehouse">#REF!</definedName>
    <definedName name="xrt">[23]TABLES!$A$2:$C$22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[5]Value!$AE$24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G34" i="1"/>
  <c r="C34" i="1"/>
  <c r="C33" i="1"/>
  <c r="G32" i="1"/>
  <c r="F32" i="1"/>
  <c r="F34" i="1" s="1"/>
  <c r="C31" i="1"/>
  <c r="C30" i="1"/>
  <c r="C32" i="1" s="1"/>
  <c r="C40" i="1" s="1"/>
  <c r="C29" i="1"/>
  <c r="C8" i="1" s="1"/>
  <c r="D8" i="1" s="1"/>
  <c r="C28" i="1"/>
  <c r="C27" i="1"/>
  <c r="D27" i="1" s="1"/>
  <c r="F26" i="1"/>
  <c r="E26" i="1"/>
  <c r="K26" i="1" s="1"/>
  <c r="D26" i="1"/>
  <c r="C26" i="1"/>
  <c r="K25" i="1"/>
  <c r="G25" i="1"/>
  <c r="F25" i="1"/>
  <c r="F27" i="1" s="1"/>
  <c r="E25" i="1"/>
  <c r="E27" i="1" s="1"/>
  <c r="C25" i="1"/>
  <c r="D25" i="1" s="1"/>
  <c r="J24" i="1"/>
  <c r="I24" i="1"/>
  <c r="H24" i="1"/>
  <c r="G24" i="1"/>
  <c r="F24" i="1"/>
  <c r="E24" i="1"/>
  <c r="C24" i="1"/>
  <c r="E23" i="1"/>
  <c r="C21" i="1"/>
  <c r="C17" i="1"/>
  <c r="C16" i="1"/>
  <c r="C15" i="1"/>
  <c r="C14" i="1"/>
  <c r="C13" i="1"/>
  <c r="C12" i="1"/>
  <c r="I11" i="1"/>
  <c r="H11" i="1" s="1"/>
  <c r="G11" i="1"/>
  <c r="G13" i="1" s="1"/>
  <c r="F11" i="1"/>
  <c r="E11" i="1"/>
  <c r="E32" i="1" s="1"/>
  <c r="C11" i="1"/>
  <c r="C19" i="1" s="1"/>
  <c r="C10" i="1"/>
  <c r="C9" i="1"/>
  <c r="F13" i="1" s="1"/>
  <c r="C7" i="1"/>
  <c r="F6" i="1"/>
  <c r="K5" i="1"/>
  <c r="J5" i="1"/>
  <c r="J26" i="1" s="1"/>
  <c r="I5" i="1"/>
  <c r="I26" i="1" s="1"/>
  <c r="H5" i="1"/>
  <c r="H26" i="1" s="1"/>
  <c r="G5" i="1"/>
  <c r="G26" i="1" s="1"/>
  <c r="F5" i="1"/>
  <c r="E5" i="1"/>
  <c r="E6" i="1" s="1"/>
  <c r="C5" i="1"/>
  <c r="D5" i="1" s="1"/>
  <c r="K4" i="1"/>
  <c r="J4" i="1"/>
  <c r="J6" i="1" s="1"/>
  <c r="I4" i="1"/>
  <c r="I25" i="1" s="1"/>
  <c r="I27" i="1" s="1"/>
  <c r="H4" i="1"/>
  <c r="H25" i="1" s="1"/>
  <c r="H27" i="1" s="1"/>
  <c r="G4" i="1"/>
  <c r="F4" i="1"/>
  <c r="E4" i="1"/>
  <c r="H13" i="1" l="1"/>
  <c r="H32" i="1"/>
  <c r="H34" i="1" s="1"/>
  <c r="G27" i="1"/>
  <c r="E28" i="1"/>
  <c r="K27" i="1"/>
  <c r="K28" i="1" s="1"/>
  <c r="F28" i="1"/>
  <c r="I28" i="1"/>
  <c r="E34" i="1"/>
  <c r="I34" i="1" s="1"/>
  <c r="H6" i="1"/>
  <c r="I6" i="1"/>
  <c r="E13" i="1"/>
  <c r="I13" i="1" s="1"/>
  <c r="D30" i="1"/>
  <c r="J25" i="1"/>
  <c r="J27" i="1" s="1"/>
  <c r="G6" i="1"/>
  <c r="D9" i="1"/>
  <c r="D29" i="1"/>
  <c r="C4" i="1"/>
  <c r="D4" i="1" l="1"/>
  <c r="C6" i="1"/>
  <c r="D6" i="1" s="1"/>
  <c r="K6" i="1"/>
  <c r="I7" i="1" s="1"/>
  <c r="H28" i="1"/>
  <c r="J28" i="1"/>
  <c r="G28" i="1"/>
  <c r="I32" i="1"/>
  <c r="K7" i="1" l="1"/>
  <c r="E7" i="1"/>
  <c r="J7" i="1"/>
  <c r="F7" i="1"/>
  <c r="G7" i="1"/>
  <c r="H7" i="1"/>
</calcChain>
</file>

<file path=xl/comments1.xml><?xml version="1.0" encoding="utf-8"?>
<comments xmlns="http://schemas.openxmlformats.org/spreadsheetml/2006/main">
  <authors>
    <author>Chatchaya Tangteerapat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*IRS Included = 54%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<sst xmlns="http://schemas.openxmlformats.org/spreadsheetml/2006/main" count="123" uniqueCount="66">
  <si>
    <t>IVL Debt Details</t>
  </si>
  <si>
    <t>Repayments of Total Long Term Loans</t>
  </si>
  <si>
    <t>Amt in Thai Baht (THB)</t>
  </si>
  <si>
    <t>1Q20</t>
  </si>
  <si>
    <t>2020/2021</t>
  </si>
  <si>
    <t>2021/2022</t>
  </si>
  <si>
    <t>2022/2023</t>
  </si>
  <si>
    <t>2023/2024</t>
  </si>
  <si>
    <t>2024/2025</t>
  </si>
  <si>
    <t>2025+ Onwards</t>
  </si>
  <si>
    <t>Total</t>
  </si>
  <si>
    <t>Long Term Loans (Projects)</t>
  </si>
  <si>
    <t>M THB</t>
  </si>
  <si>
    <t>Debentures</t>
  </si>
  <si>
    <t>Total Long Term Loans</t>
  </si>
  <si>
    <t xml:space="preserve">Fixed Portion </t>
  </si>
  <si>
    <t>%</t>
  </si>
  <si>
    <t>Short Term Loans</t>
  </si>
  <si>
    <t>Total Debt</t>
  </si>
  <si>
    <t xml:space="preserve">Cash &amp; Cash under management </t>
  </si>
  <si>
    <t>Currencywise  Break up of Total Debt</t>
  </si>
  <si>
    <t>Net Debt</t>
  </si>
  <si>
    <t>Capex on Projects which are not operational yet</t>
  </si>
  <si>
    <t>US$</t>
  </si>
  <si>
    <t>EUR</t>
  </si>
  <si>
    <t>THB</t>
  </si>
  <si>
    <t>Others</t>
  </si>
  <si>
    <t>Integrated PET (PET + PTA + Recycling + PX)</t>
  </si>
  <si>
    <t xml:space="preserve">Integrated Oxides and Derivatives </t>
  </si>
  <si>
    <t>Specialty Chemicals (Specialty PET, IPA, NDC)</t>
  </si>
  <si>
    <t>PACKAGING</t>
  </si>
  <si>
    <t>FIBERS</t>
  </si>
  <si>
    <t>Net Operating Debt</t>
  </si>
  <si>
    <t xml:space="preserve">Closing Exchange Rate </t>
  </si>
  <si>
    <t>THB/$</t>
  </si>
  <si>
    <t>Financials in USD (US$)</t>
  </si>
  <si>
    <t>M$</t>
  </si>
  <si>
    <t>Integrated Oxides and Derivatives</t>
  </si>
  <si>
    <t>Glossary of commonly used terms</t>
  </si>
  <si>
    <t>Core</t>
  </si>
  <si>
    <t>=</t>
  </si>
  <si>
    <t>Core financials are calculated as reported financials less Inventory gain/ (loss)-tax adjusted as applicable and less extraordinary items, if any to reflect operations before any extraordinary items</t>
  </si>
  <si>
    <t>HVA</t>
  </si>
  <si>
    <t>High Value Added, which is defined as below:</t>
  </si>
  <si>
    <t xml:space="preserve">   a) all Fibers &amp; Yarns in Western Countries except M&amp;G Fibras</t>
  </si>
  <si>
    <t xml:space="preserve">   b) PEO (purified ethylene oxide) at our EOEG site in NA</t>
  </si>
  <si>
    <t xml:space="preserve">   c) all downstream packaging businesses (Preforms, Bottles, Closures etc.)</t>
  </si>
  <si>
    <t xml:space="preserve">   d) all specialty PET resins including recycled products globally</t>
  </si>
  <si>
    <t xml:space="preserve">   e) all specialty Fibers &amp; Yarns in Asia including recycled products</t>
  </si>
  <si>
    <t xml:space="preserve">   f) IPA (purified isophthalic acid) with Cepsa, Spain acquisition</t>
  </si>
  <si>
    <t xml:space="preserve">   g) NDC (naphthalene dicarboxylate) with BP Alabama, USA acquisition</t>
  </si>
  <si>
    <t>Necessities</t>
  </si>
  <si>
    <t>Items not classified as HVA but which are essential part of our daily lives</t>
  </si>
  <si>
    <t>West</t>
  </si>
  <si>
    <t>North America &amp; EMEA</t>
  </si>
  <si>
    <t>EMEA</t>
  </si>
  <si>
    <t>Europe, Middle East &amp; Africa</t>
  </si>
  <si>
    <t xml:space="preserve">West Necessities   </t>
  </si>
  <si>
    <t>Necessities in the West (also termed “special position” )</t>
  </si>
  <si>
    <t xml:space="preserve">East Necessities   </t>
  </si>
  <si>
    <t>Necessities in Asia (also termed “cyclicals”)</t>
  </si>
  <si>
    <t>Feedstocks</t>
  </si>
  <si>
    <t>PTA, MEG and IPA as they are raw materials for PET resin and/or polyester fibers</t>
  </si>
  <si>
    <t>West Feedstocks</t>
  </si>
  <si>
    <t>Feedstocks in West region</t>
  </si>
  <si>
    <t>Page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</si>
</sst>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 tint="0.34998626667073579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5" fillId="3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38" fontId="5" fillId="2" borderId="0" xfId="0" applyNumberFormat="1" applyFont="1" applyFill="1"/>
    <xf numFmtId="38" fontId="5" fillId="2" borderId="0" xfId="0" applyNumberFormat="1" applyFont="1" applyFill="1" applyAlignment="1">
      <alignment horizontal="center"/>
    </xf>
    <xf numFmtId="38" fontId="5" fillId="4" borderId="2" xfId="0" applyNumberFormat="1" applyFont="1" applyFill="1" applyBorder="1"/>
    <xf numFmtId="9" fontId="5" fillId="4" borderId="2" xfId="2" applyFont="1" applyFill="1" applyBorder="1" applyAlignment="1">
      <alignment horizontal="right"/>
    </xf>
    <xf numFmtId="38" fontId="5" fillId="2" borderId="2" xfId="0" applyNumberFormat="1" applyFont="1" applyFill="1" applyBorder="1" applyAlignment="1">
      <alignment horizontal="right"/>
    </xf>
    <xf numFmtId="38" fontId="5" fillId="4" borderId="2" xfId="0" applyNumberFormat="1" applyFont="1" applyFill="1" applyBorder="1" applyAlignment="1">
      <alignment horizontal="right"/>
    </xf>
    <xf numFmtId="9" fontId="5" fillId="4" borderId="0" xfId="2" applyFont="1" applyFill="1" applyBorder="1"/>
    <xf numFmtId="9" fontId="3" fillId="0" borderId="0" xfId="2" applyNumberFormat="1" applyFont="1" applyFill="1" applyBorder="1"/>
    <xf numFmtId="38" fontId="5" fillId="5" borderId="2" xfId="0" applyNumberFormat="1" applyFont="1" applyFill="1" applyBorder="1"/>
    <xf numFmtId="9" fontId="5" fillId="5" borderId="2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5" fillId="2" borderId="2" xfId="0" applyNumberFormat="1" applyFont="1" applyFill="1" applyBorder="1"/>
    <xf numFmtId="38" fontId="5" fillId="0" borderId="4" xfId="0" applyNumberFormat="1" applyFont="1" applyFill="1" applyBorder="1" applyAlignment="1">
      <alignment horizontal="right"/>
    </xf>
    <xf numFmtId="38" fontId="5" fillId="5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9" fontId="3" fillId="0" borderId="6" xfId="2" applyFont="1" applyFill="1" applyBorder="1" applyAlignment="1">
      <alignment horizontal="right"/>
    </xf>
    <xf numFmtId="43" fontId="3" fillId="0" borderId="0" xfId="0" applyNumberFormat="1" applyFont="1" applyFill="1" applyBorder="1"/>
    <xf numFmtId="0" fontId="5" fillId="3" borderId="4" xfId="0" applyFont="1" applyFill="1" applyBorder="1" applyAlignment="1">
      <alignment horizontal="right"/>
    </xf>
    <xf numFmtId="9" fontId="3" fillId="0" borderId="0" xfId="2" applyFont="1" applyFill="1" applyBorder="1"/>
    <xf numFmtId="38" fontId="5" fillId="2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38" fontId="3" fillId="0" borderId="0" xfId="0" applyNumberFormat="1" applyFont="1" applyFill="1" applyBorder="1"/>
    <xf numFmtId="0" fontId="10" fillId="6" borderId="0" xfId="0" applyFont="1" applyFill="1" applyAlignment="1">
      <alignment horizontal="right"/>
    </xf>
    <xf numFmtId="0" fontId="4" fillId="6" borderId="0" xfId="0" applyFont="1" applyFill="1" applyBorder="1"/>
    <xf numFmtId="0" fontId="3" fillId="6" borderId="0" xfId="0" applyFont="1" applyFill="1" applyBorder="1"/>
    <xf numFmtId="0" fontId="4" fillId="6" borderId="0" xfId="0" applyFont="1" applyFill="1" applyBorder="1" applyAlignment="1">
      <alignment vertical="top"/>
    </xf>
    <xf numFmtId="0" fontId="11" fillId="6" borderId="0" xfId="0" applyFont="1" applyFill="1" applyAlignment="1">
      <alignment horizontal="center"/>
    </xf>
    <xf numFmtId="0" fontId="4" fillId="6" borderId="0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309216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87066" cy="213712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19050</xdr:rowOff>
    </xdr:from>
    <xdr:to>
      <xdr:col>10</xdr:col>
      <xdr:colOff>315566</xdr:colOff>
      <xdr:row>0</xdr:row>
      <xdr:rowOff>232762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9341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20/Loan/IVL%20Consol%20Debt%20Profile%20and%20Repayment%20Q1%20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20/IVL_Projections%201Q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20/IVL%20Co,Segm,Region%20Performance%201Q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Production Pounds"/>
      <sheetName val="Data2008"/>
      <sheetName val="TB-2001-Apr'01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  <sheetName val="DW"/>
      <sheetName val="General"/>
    </sheetNames>
    <sheetDataSet>
      <sheetData sheetId="0">
        <row r="7">
          <cell r="H7">
            <v>8400</v>
          </cell>
        </row>
      </sheetData>
      <sheetData sheetId="1">
        <row r="7">
          <cell r="H7">
            <v>8400</v>
          </cell>
        </row>
      </sheetData>
      <sheetData sheetId="2">
        <row r="7">
          <cell r="H7">
            <v>8400</v>
          </cell>
        </row>
      </sheetData>
      <sheetData sheetId="3">
        <row r="7">
          <cell r="H7">
            <v>8400</v>
          </cell>
        </row>
      </sheetData>
      <sheetData sheetId="4">
        <row r="7">
          <cell r="H7">
            <v>8400</v>
          </cell>
        </row>
      </sheetData>
      <sheetData sheetId="5">
        <row r="7">
          <cell r="H7">
            <v>8400</v>
          </cell>
        </row>
      </sheetData>
      <sheetData sheetId="6">
        <row r="7">
          <cell r="H7">
            <v>8400</v>
          </cell>
        </row>
      </sheetData>
      <sheetData sheetId="7">
        <row r="7">
          <cell r="H7">
            <v>8400</v>
          </cell>
        </row>
      </sheetData>
      <sheetData sheetId="8">
        <row r="7">
          <cell r="H7">
            <v>8400</v>
          </cell>
        </row>
      </sheetData>
      <sheetData sheetId="9">
        <row r="7">
          <cell r="H7">
            <v>8400</v>
          </cell>
        </row>
      </sheetData>
      <sheetData sheetId="10">
        <row r="7">
          <cell r="H7">
            <v>8400</v>
          </cell>
        </row>
      </sheetData>
      <sheetData sheetId="11">
        <row r="7">
          <cell r="H7">
            <v>8400</v>
          </cell>
        </row>
      </sheetData>
      <sheetData sheetId="12">
        <row r="7">
          <cell r="H7">
            <v>8400</v>
          </cell>
        </row>
      </sheetData>
      <sheetData sheetId="13">
        <row r="7">
          <cell r="H7">
            <v>8400</v>
          </cell>
        </row>
      </sheetData>
      <sheetData sheetId="14">
        <row r="7">
          <cell r="H7">
            <v>8400</v>
          </cell>
        </row>
      </sheetData>
      <sheetData sheetId="15">
        <row r="7">
          <cell r="H7">
            <v>8400</v>
          </cell>
        </row>
      </sheetData>
      <sheetData sheetId="16">
        <row r="7">
          <cell r="H7">
            <v>8400</v>
          </cell>
        </row>
      </sheetData>
      <sheetData sheetId="17">
        <row r="7">
          <cell r="H7">
            <v>8400</v>
          </cell>
        </row>
      </sheetData>
      <sheetData sheetId="18">
        <row r="7">
          <cell r="H7">
            <v>8400</v>
          </cell>
        </row>
      </sheetData>
      <sheetData sheetId="19">
        <row r="7">
          <cell r="H7">
            <v>8400</v>
          </cell>
        </row>
      </sheetData>
      <sheetData sheetId="20">
        <row r="7">
          <cell r="H7">
            <v>8400</v>
          </cell>
        </row>
      </sheetData>
      <sheetData sheetId="21">
        <row r="7">
          <cell r="H7">
            <v>8400</v>
          </cell>
        </row>
      </sheetData>
      <sheetData sheetId="22">
        <row r="7">
          <cell r="H7">
            <v>8400</v>
          </cell>
        </row>
      </sheetData>
      <sheetData sheetId="23">
        <row r="7">
          <cell r="H7">
            <v>8400</v>
          </cell>
        </row>
      </sheetData>
      <sheetData sheetId="24">
        <row r="7">
          <cell r="H7">
            <v>8400</v>
          </cell>
        </row>
      </sheetData>
      <sheetData sheetId="25">
        <row r="7">
          <cell r="H7">
            <v>8400</v>
          </cell>
        </row>
      </sheetData>
      <sheetData sheetId="26">
        <row r="7">
          <cell r="H7">
            <v>8400</v>
          </cell>
        </row>
      </sheetData>
      <sheetData sheetId="27">
        <row r="7">
          <cell r="H7">
            <v>8400</v>
          </cell>
        </row>
      </sheetData>
      <sheetData sheetId="28">
        <row r="7">
          <cell r="H7">
            <v>8400</v>
          </cell>
        </row>
      </sheetData>
      <sheetData sheetId="29">
        <row r="7">
          <cell r="H7">
            <v>8400</v>
          </cell>
        </row>
      </sheetData>
      <sheetData sheetId="30">
        <row r="7">
          <cell r="H7">
            <v>8400</v>
          </cell>
        </row>
      </sheetData>
      <sheetData sheetId="31">
        <row r="7">
          <cell r="H7">
            <v>8400</v>
          </cell>
        </row>
      </sheetData>
      <sheetData sheetId="32">
        <row r="7">
          <cell r="H7">
            <v>8400</v>
          </cell>
        </row>
      </sheetData>
      <sheetData sheetId="33">
        <row r="7">
          <cell r="H7">
            <v>8400</v>
          </cell>
        </row>
      </sheetData>
      <sheetData sheetId="34">
        <row r="7">
          <cell r="H7">
            <v>8400</v>
          </cell>
        </row>
      </sheetData>
      <sheetData sheetId="35">
        <row r="7">
          <cell r="H7">
            <v>8400</v>
          </cell>
        </row>
      </sheetData>
      <sheetData sheetId="36">
        <row r="7">
          <cell r="H7">
            <v>8400</v>
          </cell>
        </row>
      </sheetData>
      <sheetData sheetId="37">
        <row r="7">
          <cell r="H7">
            <v>8400</v>
          </cell>
        </row>
      </sheetData>
      <sheetData sheetId="38">
        <row r="7">
          <cell r="H7">
            <v>8400</v>
          </cell>
        </row>
      </sheetData>
      <sheetData sheetId="39">
        <row r="7">
          <cell r="H7">
            <v>8400</v>
          </cell>
        </row>
      </sheetData>
      <sheetData sheetId="40">
        <row r="7">
          <cell r="H7">
            <v>8400</v>
          </cell>
        </row>
      </sheetData>
      <sheetData sheetId="41">
        <row r="7">
          <cell r="H7">
            <v>8400</v>
          </cell>
        </row>
      </sheetData>
      <sheetData sheetId="42">
        <row r="7">
          <cell r="H7">
            <v>8400</v>
          </cell>
        </row>
      </sheetData>
      <sheetData sheetId="43">
        <row r="7">
          <cell r="H7">
            <v>8400</v>
          </cell>
        </row>
      </sheetData>
      <sheetData sheetId="44">
        <row r="7">
          <cell r="H7">
            <v>8400</v>
          </cell>
        </row>
      </sheetData>
      <sheetData sheetId="45">
        <row r="7">
          <cell r="H7">
            <v>8400</v>
          </cell>
        </row>
      </sheetData>
      <sheetData sheetId="46">
        <row r="7">
          <cell r="H7">
            <v>8400</v>
          </cell>
        </row>
      </sheetData>
      <sheetData sheetId="47">
        <row r="7">
          <cell r="H7">
            <v>8400</v>
          </cell>
        </row>
      </sheetData>
      <sheetData sheetId="48">
        <row r="7">
          <cell r="H7">
            <v>8400</v>
          </cell>
        </row>
      </sheetData>
      <sheetData sheetId="49">
        <row r="7">
          <cell r="H7">
            <v>8400</v>
          </cell>
        </row>
      </sheetData>
      <sheetData sheetId="50">
        <row r="7">
          <cell r="H7">
            <v>8400</v>
          </cell>
        </row>
      </sheetData>
      <sheetData sheetId="51">
        <row r="7">
          <cell r="H7">
            <v>8400</v>
          </cell>
        </row>
      </sheetData>
      <sheetData sheetId="52">
        <row r="7">
          <cell r="H7">
            <v>8400</v>
          </cell>
        </row>
      </sheetData>
      <sheetData sheetId="53">
        <row r="7">
          <cell r="H7">
            <v>8400</v>
          </cell>
        </row>
      </sheetData>
      <sheetData sheetId="54">
        <row r="7">
          <cell r="H7">
            <v>8400</v>
          </cell>
        </row>
      </sheetData>
      <sheetData sheetId="55">
        <row r="7">
          <cell r="H7">
            <v>8400</v>
          </cell>
        </row>
      </sheetData>
      <sheetData sheetId="56">
        <row r="7">
          <cell r="H7">
            <v>8400</v>
          </cell>
        </row>
      </sheetData>
      <sheetData sheetId="57">
        <row r="7">
          <cell r="H7">
            <v>8400</v>
          </cell>
        </row>
      </sheetData>
      <sheetData sheetId="58">
        <row r="7">
          <cell r="H7">
            <v>8400</v>
          </cell>
        </row>
      </sheetData>
      <sheetData sheetId="59">
        <row r="7">
          <cell r="H7">
            <v>8400</v>
          </cell>
        </row>
      </sheetData>
      <sheetData sheetId="60" refreshError="1"/>
      <sheetData sheetId="61" refreshError="1">
        <row r="7">
          <cell r="H7">
            <v>8400</v>
          </cell>
        </row>
      </sheetData>
      <sheetData sheetId="62">
        <row r="7">
          <cell r="H7">
            <v>8400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enture"/>
      <sheetName val="exposure info."/>
      <sheetName val="Debt profile"/>
      <sheetName val="MD&amp;A"/>
      <sheetName val="MD&amp;A old"/>
      <sheetName val="OS Bridge"/>
      <sheetName val="Consol Loan "/>
      <sheetName val="Head room"/>
      <sheetName val="Unutilization"/>
      <sheetName val="Fixed Rate IRS"/>
      <sheetName val="Fixed Float portion"/>
      <sheetName val="CPLT"/>
      <sheetName val="wt. avg. deben"/>
      <sheetName val="Note K3"/>
      <sheetName val="compare STL (E)&amp;(B)"/>
      <sheetName val="Capitalize_Other fee"/>
      <sheetName val="New Interest Estimate Q2"/>
      <sheetName val="Q1 Estimate vs FRP"/>
      <sheetName val="Interst Budget vs Old Estimate "/>
      <sheetName val="FX Heatmap"/>
      <sheetName val="Rates"/>
      <sheetName val="Link Sheet"/>
      <sheetName val="HFM report"/>
      <sheetName val="STL MM"/>
      <sheetName val="LTL MM"/>
      <sheetName val="NF MM"/>
      <sheetName val="Est"/>
      <sheetName val="Est Scenario"/>
      <sheetName val="Debenture coupon"/>
      <sheetName val="Int_act"/>
      <sheetName val="HFM Rate"/>
      <sheetName val="Budget"/>
      <sheetName val="Loan Summary-Master"/>
      <sheetName val="Egypt note"/>
      <sheetName val="refer Code"/>
      <sheetName val="Ex rate"/>
    </sheetNames>
    <sheetDataSet>
      <sheetData sheetId="0" refreshError="1"/>
      <sheetData sheetId="1" refreshError="1"/>
      <sheetData sheetId="2">
        <row r="3">
          <cell r="E3">
            <v>4106.2785396006275</v>
          </cell>
          <cell r="I3">
            <v>32266.851569090992</v>
          </cell>
          <cell r="N3">
            <v>17590.295384999998</v>
          </cell>
          <cell r="O3">
            <v>4144.6974550000004</v>
          </cell>
        </row>
        <row r="4">
          <cell r="E4">
            <v>2099.6288660043097</v>
          </cell>
          <cell r="I4">
            <v>144128.41725741321</v>
          </cell>
          <cell r="N4">
            <v>32786.992057798408</v>
          </cell>
          <cell r="O4">
            <v>7592.8486987970382</v>
          </cell>
        </row>
        <row r="5">
          <cell r="E5">
            <v>969.25285878694388</v>
          </cell>
          <cell r="I5">
            <v>47223.089275264923</v>
          </cell>
          <cell r="N5">
            <v>19687.526646412865</v>
          </cell>
          <cell r="O5">
            <v>7634.5555099760359</v>
          </cell>
        </row>
        <row r="6">
          <cell r="E6">
            <v>7175.1602643918814</v>
          </cell>
          <cell r="N6">
            <v>21385.169472662772</v>
          </cell>
          <cell r="O6">
            <v>5192.8769635939052</v>
          </cell>
        </row>
        <row r="7">
          <cell r="N7">
            <v>35916.131779531112</v>
          </cell>
          <cell r="O7">
            <v>15061.209642984553</v>
          </cell>
        </row>
        <row r="8">
          <cell r="N8">
            <v>6790.9328070684369</v>
          </cell>
          <cell r="O8">
            <v>28971.20636863101</v>
          </cell>
        </row>
        <row r="9">
          <cell r="O9">
            <v>68597.394638982543</v>
          </cell>
        </row>
        <row r="12">
          <cell r="I12">
            <v>234421.09602999999</v>
          </cell>
          <cell r="Q12">
            <v>0.73</v>
          </cell>
        </row>
        <row r="30">
          <cell r="D30">
            <v>123266.87642299999</v>
          </cell>
          <cell r="E30">
            <v>3772.9522154986657</v>
          </cell>
        </row>
        <row r="32">
          <cell r="D32">
            <v>10890.171</v>
          </cell>
          <cell r="E32">
            <v>333.3263241019614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5"/>
      <sheetName val="Formula"/>
      <sheetName val="Tax rate1Q20"/>
      <sheetName val="By company5 (New RY)"/>
      <sheetName val="Sheet1"/>
      <sheetName val="By company"/>
      <sheetName val="BycomSummary1Q20"/>
      <sheetName val="Sub-segments"/>
      <sheetName val="By company3"/>
      <sheetName val="By company3 (New RY)"/>
      <sheetName val="Conso THB (New RY)"/>
      <sheetName val="Conso USD (New RY)"/>
      <sheetName val="EBITDA bridge"/>
      <sheetName val="loans to"/>
      <sheetName val="CHECK ByCom3"/>
      <sheetName val="Recon"/>
      <sheetName val="MDA table"/>
      <sheetName val="Conso_table"/>
      <sheetName val="NCI"/>
      <sheetName val="Financials"/>
      <sheetName val="Segment Table"/>
      <sheetName val="MDA table (New RY)"/>
      <sheetName val="Segment Table (New RY)"/>
      <sheetName val="AVG IRSL"/>
      <sheetName val="Acq rate IRSL"/>
      <sheetName val="BS and NWC"/>
      <sheetName val="EPS Calculation"/>
      <sheetName val="Exch rates"/>
      <sheetName val="EBITDA table (VJ)"/>
      <sheetName val="Restated"/>
      <sheetName val="CMD 2019 Capex"/>
      <sheetName val="Restate 2015"/>
      <sheetName val="Fibers per verticals (New RY)"/>
      <sheetName val="PETwPck"/>
      <sheetName val="Poly+Wool"/>
      <sheetName val="Exchgrate"/>
      <sheetName val="Feedstock"/>
    </sheetNames>
    <sheetDataSet>
      <sheetData sheetId="0"/>
      <sheetData sheetId="1"/>
      <sheetData sheetId="2"/>
      <sheetData sheetId="3">
        <row r="2">
          <cell r="BH2">
            <v>31.2835</v>
          </cell>
        </row>
      </sheetData>
      <sheetData sheetId="4"/>
      <sheetData sheetId="5"/>
      <sheetData sheetId="6"/>
      <sheetData sheetId="7"/>
      <sheetData sheetId="8"/>
      <sheetData sheetId="9">
        <row r="22">
          <cell r="N22">
            <v>1630400.7707748166</v>
          </cell>
        </row>
      </sheetData>
      <sheetData sheetId="10">
        <row r="2">
          <cell r="B2">
            <v>32.671199999999999</v>
          </cell>
        </row>
        <row r="106">
          <cell r="B106">
            <v>234421.09602999999</v>
          </cell>
        </row>
        <row r="108">
          <cell r="B108">
            <v>213227.52774479374</v>
          </cell>
        </row>
      </sheetData>
      <sheetData sheetId="11">
        <row r="2">
          <cell r="B2">
            <v>32.671199999999999</v>
          </cell>
        </row>
        <row r="109">
          <cell r="B109">
            <v>603.24041696056861</v>
          </cell>
        </row>
      </sheetData>
      <sheetData sheetId="12"/>
      <sheetData sheetId="13"/>
      <sheetData sheetId="14"/>
      <sheetData sheetId="15"/>
      <sheetData sheetId="16"/>
      <sheetData sheetId="17">
        <row r="84">
          <cell r="B84">
            <v>21.193568285206229</v>
          </cell>
          <cell r="C84">
            <v>648.69267995072823</v>
          </cell>
        </row>
      </sheetData>
      <sheetData sheetId="18"/>
      <sheetData sheetId="19"/>
      <sheetData sheetId="20"/>
      <sheetData sheetId="21">
        <row r="41">
          <cell r="E41">
            <v>-3.2104784402230933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2">
          <cell r="X52">
            <v>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NWC"/>
      <sheetName val="4Q18"/>
      <sheetName val="3Q18 VS 3Q17"/>
      <sheetName val="LTM3Q18 VS LTM3Q17"/>
      <sheetName val="Summary1Q20"/>
      <sheetName val="Report 1Q20"/>
      <sheetName val="Report LTM1Q20"/>
      <sheetName val="ROCE Analysis (USD)"/>
      <sheetName val="1Q20"/>
      <sheetName val="Refresh 1Q20"/>
      <sheetName val="AURIGAby3_1Q20"/>
      <sheetName val="FiberVision1Q20"/>
      <sheetName val="SummaryQ419"/>
      <sheetName val="Report 4Q19"/>
      <sheetName val="4Q19"/>
      <sheetName val="Refresh"/>
      <sheetName val="AURIGAby3_4Q19"/>
      <sheetName val="FiberVision4Q19"/>
      <sheetName val="Report 3Q19"/>
      <sheetName val="Report LTM3Q19"/>
      <sheetName val="SummaryQ319"/>
      <sheetName val="SummaryQ219"/>
      <sheetName val="3Q19"/>
      <sheetName val="FiberVision3Q19"/>
      <sheetName val="WBRF3Q19"/>
      <sheetName val="AURUSA3Q19"/>
      <sheetName val="Report 2Q19"/>
      <sheetName val="Report LTM2Q19"/>
      <sheetName val="Report 2018"/>
      <sheetName val="Report 1Q19XX"/>
      <sheetName val="Report 4Q18"/>
      <sheetName val="Report LTM3Q18"/>
      <sheetName val="WBRF2Q19"/>
      <sheetName val="Report 3Q18"/>
      <sheetName val="Report 2Q18"/>
      <sheetName val="Natural Hedge"/>
      <sheetName val="New Acq-NWC"/>
      <sheetName val="3Q19 (2)"/>
      <sheetName val="AURUSA3Q19 (2)"/>
      <sheetName val="2Q19"/>
      <sheetName val="2018"/>
      <sheetName val="FiberVision2Q19"/>
      <sheetName val="AURUSA2Q19"/>
      <sheetName val="SummaryQ119"/>
      <sheetName val="Report 1Q19"/>
      <sheetName val="Report 2Q19 (2)"/>
      <sheetName val="Report 2019"/>
      <sheetName val="Report LTM1Q19"/>
      <sheetName val="1Q19"/>
      <sheetName val="FiberVision1Q19"/>
      <sheetName val="ROCE Analysis (THB)"/>
      <sheetName val="FiberVision4Q18"/>
      <sheetName val="3Q18"/>
      <sheetName val="FiberVision3Q18"/>
      <sheetName val="Report 3Q17"/>
      <sheetName val="Report LTM3Q17"/>
      <sheetName val="3Q17"/>
      <sheetName val="FiberVision3Q17"/>
      <sheetName val="Report LTM2Q18"/>
      <sheetName val="2Q18"/>
      <sheetName val="FiberVision2Q18"/>
      <sheetName val="Report LTM1Q18"/>
      <sheetName val="Report 1Q18"/>
      <sheetName val="1Q18"/>
      <sheetName val="FiberVision1Q18"/>
      <sheetName val="Report 2017"/>
      <sheetName val="Report 4Q17"/>
      <sheetName val="FiberVision4Q17"/>
      <sheetName val="4Q17"/>
      <sheetName val="4Q17old"/>
      <sheetName val="FiberVision4Q17OLD"/>
      <sheetName val="Report LTM1Q17"/>
      <sheetName val="Report 1Q17"/>
      <sheetName val="1Q17"/>
      <sheetName val="FiberVision1Q17"/>
      <sheetName val="Report 2016"/>
      <sheetName val="Report 4Q16"/>
      <sheetName val="4Q16"/>
      <sheetName val="2016"/>
      <sheetName val="FiberVision2016"/>
      <sheetName val="Report 2Q17"/>
      <sheetName val="Report LTM2Q17"/>
      <sheetName val="2Q17"/>
      <sheetName val="FiberVision2Q17"/>
      <sheetName val="Report 3Q16"/>
      <sheetName val="Report LTM3Q16"/>
      <sheetName val="3Q16"/>
      <sheetName val="FiberVision3Q16"/>
      <sheetName val="Report 2015"/>
      <sheetName val="2015"/>
      <sheetName val="FiberVision2015"/>
      <sheetName val="Report2014"/>
      <sheetName val="2014"/>
      <sheetName val="FiberVision2014"/>
      <sheetName val="Report2013"/>
      <sheetName val="2013"/>
      <sheetName val="FiberVision2013"/>
      <sheetName val="Report2012"/>
      <sheetName val="2012"/>
      <sheetName val="FiberVision2012"/>
      <sheetName val="PET NEC (2)"/>
    </sheetNames>
    <sheetDataSet>
      <sheetData sheetId="0"/>
      <sheetData sheetId="1"/>
      <sheetData sheetId="2"/>
      <sheetData sheetId="3"/>
      <sheetData sheetId="4"/>
      <sheetData sheetId="5">
        <row r="101">
          <cell r="H101">
            <v>5.6960474502675766E-2</v>
          </cell>
        </row>
      </sheetData>
      <sheetData sheetId="6">
        <row r="4">
          <cell r="R4">
            <v>603.24041696056861</v>
          </cell>
        </row>
        <row r="211">
          <cell r="R211">
            <v>476.63016446237594</v>
          </cell>
        </row>
        <row r="212">
          <cell r="R212">
            <v>8.2044721992305938</v>
          </cell>
        </row>
        <row r="213">
          <cell r="R213">
            <v>6.6896431122675022</v>
          </cell>
        </row>
        <row r="214">
          <cell r="R214">
            <v>7.3886946639603597</v>
          </cell>
        </row>
        <row r="215">
          <cell r="R215">
            <v>96.135293662882191</v>
          </cell>
        </row>
        <row r="216">
          <cell r="R216">
            <v>8.1921488598521019</v>
          </cell>
        </row>
      </sheetData>
      <sheetData sheetId="7"/>
      <sheetData sheetId="8">
        <row r="40">
          <cell r="AF40">
            <v>4.7139521471711403E-2</v>
          </cell>
        </row>
      </sheetData>
      <sheetData sheetId="9"/>
      <sheetData sheetId="10"/>
      <sheetData sheetId="11"/>
      <sheetData sheetId="12"/>
      <sheetData sheetId="13"/>
      <sheetData sheetId="14">
        <row r="16">
          <cell r="S16">
            <v>640.04758234341284</v>
          </cell>
        </row>
      </sheetData>
      <sheetData sheetId="15"/>
      <sheetData sheetId="16"/>
      <sheetData sheetId="17"/>
      <sheetData sheetId="18"/>
      <sheetData sheetId="19">
        <row r="16">
          <cell r="S16">
            <v>609.74268480919898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5">
          <cell r="S15">
            <v>875.14157966470952</v>
          </cell>
        </row>
      </sheetData>
      <sheetData sheetId="46">
        <row r="16">
          <cell r="S16">
            <v>988.69097828427027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>
        <row r="10">
          <cell r="F10">
            <v>1746.43</v>
          </cell>
        </row>
      </sheetData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tabSelected="1" view="pageBreakPreview" zoomScale="85" zoomScaleNormal="115" zoomScaleSheetLayoutView="85" workbookViewId="0"/>
  </sheetViews>
  <sheetFormatPr defaultColWidth="7.7265625" defaultRowHeight="14" x14ac:dyDescent="0.3"/>
  <cols>
    <col min="1" max="1" width="38.1796875" style="3" bestFit="1" customWidth="1"/>
    <col min="2" max="2" width="8.453125" style="3" bestFit="1" customWidth="1"/>
    <col min="3" max="3" width="17.81640625" style="3" bestFit="1" customWidth="1"/>
    <col min="4" max="4" width="7.7265625" style="2" customWidth="1"/>
    <col min="5" max="9" width="11" style="3" customWidth="1"/>
    <col min="10" max="10" width="13.1796875" style="3" customWidth="1"/>
    <col min="11" max="11" width="11" style="3" customWidth="1"/>
    <col min="12" max="12" width="8.08984375" style="3" bestFit="1" customWidth="1"/>
    <col min="13" max="16384" width="7.7265625" style="3"/>
  </cols>
  <sheetData>
    <row r="1" spans="1:12" ht="25" x14ac:dyDescent="0.5">
      <c r="A1" s="1" t="s">
        <v>0</v>
      </c>
      <c r="B1" s="2"/>
    </row>
    <row r="2" spans="1:12" s="2" customFormat="1" ht="15" customHeight="1" x14ac:dyDescent="0.3">
      <c r="E2" s="43" t="s">
        <v>1</v>
      </c>
      <c r="F2" s="44"/>
      <c r="G2" s="44"/>
      <c r="H2" s="44"/>
      <c r="I2" s="44"/>
      <c r="J2" s="44"/>
      <c r="K2" s="45"/>
    </row>
    <row r="3" spans="1:12" s="2" customFormat="1" ht="15" x14ac:dyDescent="0.3">
      <c r="A3" s="4" t="s">
        <v>2</v>
      </c>
      <c r="C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2" s="2" customFormat="1" ht="13" x14ac:dyDescent="0.3">
      <c r="A4" s="2" t="s">
        <v>11</v>
      </c>
      <c r="B4" s="6" t="s">
        <v>12</v>
      </c>
      <c r="C4" s="7">
        <f>C9-C5-C8</f>
        <v>134157.04742299998</v>
      </c>
      <c r="D4" s="8">
        <f>C4/$C$9</f>
        <v>0.57229084623779447</v>
      </c>
      <c r="E4" s="9">
        <f>'[24]Debt profile'!$N$3</f>
        <v>17590.295384999998</v>
      </c>
      <c r="F4" s="9">
        <f>'[24]Debt profile'!$N$4</f>
        <v>32786.992057798408</v>
      </c>
      <c r="G4" s="9">
        <f>'[24]Debt profile'!$N$5</f>
        <v>19687.526646412865</v>
      </c>
      <c r="H4" s="9">
        <f>'[24]Debt profile'!$N$6</f>
        <v>21385.169472662772</v>
      </c>
      <c r="I4" s="9">
        <f>'[24]Debt profile'!$N$7</f>
        <v>35916.131779531112</v>
      </c>
      <c r="J4" s="9">
        <f>'[24]Debt profile'!$N$8</f>
        <v>6790.9328070684369</v>
      </c>
      <c r="K4" s="9">
        <f>'[24]Debt profile'!$D$30+'[24]Debt profile'!$D$32</f>
        <v>134157.04742299998</v>
      </c>
      <c r="L4" s="10"/>
    </row>
    <row r="5" spans="1:12" s="2" customFormat="1" ht="13" x14ac:dyDescent="0.3">
      <c r="A5" s="2" t="s">
        <v>13</v>
      </c>
      <c r="B5" s="6" t="s">
        <v>12</v>
      </c>
      <c r="C5" s="7">
        <f>C26*$C$21</f>
        <v>68597.394606999995</v>
      </c>
      <c r="D5" s="8">
        <f>C5/$C$9</f>
        <v>0.29262466462583753</v>
      </c>
      <c r="E5" s="9">
        <f>'[24]Debt profile'!$O$3</f>
        <v>4144.6974550000004</v>
      </c>
      <c r="F5" s="9">
        <f>'[24]Debt profile'!$O$4</f>
        <v>7592.8486987970382</v>
      </c>
      <c r="G5" s="9">
        <f>'[24]Debt profile'!$O$5</f>
        <v>7634.5555099760359</v>
      </c>
      <c r="H5" s="9">
        <f>'[24]Debt profile'!$O$6</f>
        <v>5192.8769635939052</v>
      </c>
      <c r="I5" s="9">
        <f>'[24]Debt profile'!$O$7</f>
        <v>15061.209642984553</v>
      </c>
      <c r="J5" s="9">
        <f>'[24]Debt profile'!$O$8</f>
        <v>28971.20636863101</v>
      </c>
      <c r="K5" s="9">
        <f>'[24]Debt profile'!$O$9</f>
        <v>68597.394638982543</v>
      </c>
    </row>
    <row r="6" spans="1:12" s="2" customFormat="1" ht="13" x14ac:dyDescent="0.3">
      <c r="A6" s="11" t="s">
        <v>14</v>
      </c>
      <c r="B6" s="12" t="s">
        <v>12</v>
      </c>
      <c r="C6" s="13">
        <f>C4+C5</f>
        <v>202754.44202999998</v>
      </c>
      <c r="D6" s="14">
        <f>C6/$C$9</f>
        <v>0.86491551086363205</v>
      </c>
      <c r="E6" s="15">
        <f>E4+E5</f>
        <v>21734.992839999999</v>
      </c>
      <c r="F6" s="15">
        <f>F4+F5</f>
        <v>40379.840756595448</v>
      </c>
      <c r="G6" s="15">
        <f t="shared" ref="G6:J6" si="0">G4+G5</f>
        <v>27322.0821563889</v>
      </c>
      <c r="H6" s="15">
        <f t="shared" si="0"/>
        <v>26578.046436256678</v>
      </c>
      <c r="I6" s="15">
        <f t="shared" si="0"/>
        <v>50977.341422515667</v>
      </c>
      <c r="J6" s="15">
        <f t="shared" si="0"/>
        <v>35762.139175699449</v>
      </c>
      <c r="K6" s="16">
        <f>SUM(E6:J6)</f>
        <v>202754.44278745612</v>
      </c>
    </row>
    <row r="7" spans="1:12" s="2" customFormat="1" ht="13" x14ac:dyDescent="0.3">
      <c r="A7" s="11" t="s">
        <v>15</v>
      </c>
      <c r="B7" s="12" t="s">
        <v>16</v>
      </c>
      <c r="C7" s="17">
        <f>'[24]Debt profile'!$Q$12</f>
        <v>0.73</v>
      </c>
      <c r="E7" s="18">
        <f>E6/$K$6</f>
        <v>0.10719860211785547</v>
      </c>
      <c r="F7" s="18">
        <f t="shared" ref="F7:J7" si="1">F6/$K$6</f>
        <v>0.19915637951729087</v>
      </c>
      <c r="G7" s="18">
        <f t="shared" si="1"/>
        <v>0.13475454239505941</v>
      </c>
      <c r="H7" s="18">
        <f t="shared" si="1"/>
        <v>0.13108490285521374</v>
      </c>
      <c r="I7" s="18">
        <f t="shared" si="1"/>
        <v>0.25142404142509622</v>
      </c>
      <c r="J7" s="18">
        <f t="shared" si="1"/>
        <v>0.17638153168948442</v>
      </c>
      <c r="K7" s="18">
        <f>K6/$K$6</f>
        <v>1</v>
      </c>
    </row>
    <row r="8" spans="1:12" s="2" customFormat="1" ht="13" x14ac:dyDescent="0.3">
      <c r="A8" s="2" t="s">
        <v>17</v>
      </c>
      <c r="B8" s="6" t="s">
        <v>12</v>
      </c>
      <c r="C8" s="7">
        <f>C29*$C$21</f>
        <v>31666.653999999999</v>
      </c>
      <c r="D8" s="8">
        <f>C8/$C$9</f>
        <v>0.13508448913636795</v>
      </c>
    </row>
    <row r="9" spans="1:12" s="2" customFormat="1" ht="13" x14ac:dyDescent="0.3">
      <c r="A9" s="11" t="s">
        <v>18</v>
      </c>
      <c r="B9" s="12" t="s">
        <v>12</v>
      </c>
      <c r="C9" s="19">
        <f>'[25]Conso THB (New RY)'!$B$106</f>
        <v>234421.09602999999</v>
      </c>
      <c r="D9" s="20">
        <f>C9/$C$9</f>
        <v>1</v>
      </c>
      <c r="J9" s="21"/>
    </row>
    <row r="10" spans="1:12" s="2" customFormat="1" ht="13" x14ac:dyDescent="0.3">
      <c r="A10" s="2" t="s">
        <v>19</v>
      </c>
      <c r="B10" s="6" t="s">
        <v>12</v>
      </c>
      <c r="C10" s="22">
        <f>-[25]Conso_table!$B$84*1000</f>
        <v>-21193.568285206231</v>
      </c>
      <c r="E10" s="43" t="s">
        <v>20</v>
      </c>
      <c r="F10" s="44"/>
      <c r="G10" s="44"/>
      <c r="H10" s="44"/>
      <c r="I10" s="45"/>
      <c r="J10" s="21"/>
    </row>
    <row r="11" spans="1:12" s="2" customFormat="1" ht="12.75" customHeight="1" x14ac:dyDescent="0.3">
      <c r="A11" s="11" t="s">
        <v>21</v>
      </c>
      <c r="B11" s="12" t="s">
        <v>12</v>
      </c>
      <c r="C11" s="23">
        <f>'[25]Conso THB (New RY)'!$B$108</f>
        <v>213227.52774479374</v>
      </c>
      <c r="E11" s="24">
        <f>'[24]Debt profile'!$I$4</f>
        <v>144128.41725741321</v>
      </c>
      <c r="F11" s="24">
        <f>'[24]Debt profile'!$I$5</f>
        <v>47223.089275264923</v>
      </c>
      <c r="G11" s="24">
        <f>'[24]Debt profile'!$I$3</f>
        <v>32266.851569090992</v>
      </c>
      <c r="H11" s="24">
        <f>I11-E11-F11-G11</f>
        <v>10802.737928230861</v>
      </c>
      <c r="I11" s="25">
        <f>'[24]Debt profile'!$I$12</f>
        <v>234421.09602999999</v>
      </c>
      <c r="J11" s="21"/>
    </row>
    <row r="12" spans="1:12" s="2" customFormat="1" ht="12.75" customHeight="1" x14ac:dyDescent="0.3">
      <c r="A12" s="11" t="s">
        <v>22</v>
      </c>
      <c r="B12" s="12" t="s">
        <v>12</v>
      </c>
      <c r="C12" s="23">
        <f>C33*C21</f>
        <v>-19708.588310602128</v>
      </c>
      <c r="E12" s="26" t="s">
        <v>23</v>
      </c>
      <c r="F12" s="26" t="s">
        <v>24</v>
      </c>
      <c r="G12" s="26" t="s">
        <v>25</v>
      </c>
      <c r="H12" s="26" t="s">
        <v>26</v>
      </c>
      <c r="I12" s="26" t="s">
        <v>10</v>
      </c>
      <c r="J12" s="21"/>
    </row>
    <row r="13" spans="1:12" s="2" customFormat="1" ht="12.75" customHeight="1" x14ac:dyDescent="0.3">
      <c r="A13" s="27" t="s">
        <v>27</v>
      </c>
      <c r="B13" s="6" t="s">
        <v>12</v>
      </c>
      <c r="C13" s="22">
        <f>C34*$C$21</f>
        <v>-15572.079429183177</v>
      </c>
      <c r="D13" s="28"/>
      <c r="E13" s="29">
        <f>E11/$C$9</f>
        <v>0.61482699167556321</v>
      </c>
      <c r="F13" s="29">
        <f t="shared" ref="F13" si="2">F11/$C$9</f>
        <v>0.20144556132107477</v>
      </c>
      <c r="G13" s="29">
        <f>G11/$C$9</f>
        <v>0.13764482853949991</v>
      </c>
      <c r="H13" s="29">
        <f>H11/$C$9</f>
        <v>4.6082618463862073E-2</v>
      </c>
      <c r="I13" s="29">
        <f>SUM(E13:H13)</f>
        <v>0.99999999999999989</v>
      </c>
      <c r="J13" s="21"/>
    </row>
    <row r="14" spans="1:12" s="2" customFormat="1" ht="12.75" customHeight="1" x14ac:dyDescent="0.3">
      <c r="A14" s="27" t="s">
        <v>28</v>
      </c>
      <c r="B14" s="6" t="s">
        <v>12</v>
      </c>
      <c r="C14" s="22">
        <f>C35*$C$21</f>
        <v>-268.04995211550255</v>
      </c>
      <c r="E14" s="8"/>
      <c r="F14" s="8"/>
      <c r="G14" s="8"/>
      <c r="H14" s="8"/>
      <c r="I14" s="8"/>
      <c r="J14" s="21"/>
    </row>
    <row r="15" spans="1:12" s="2" customFormat="1" ht="12.75" customHeight="1" x14ac:dyDescent="0.3">
      <c r="A15" s="27" t="s">
        <v>29</v>
      </c>
      <c r="B15" s="6" t="s">
        <v>12</v>
      </c>
      <c r="C15" s="22">
        <f t="shared" ref="C15:C16" si="3">C36*$C$21</f>
        <v>-218.55866804951401</v>
      </c>
      <c r="E15" s="8"/>
      <c r="F15" s="8"/>
      <c r="G15" s="8"/>
      <c r="H15" s="8"/>
      <c r="I15" s="8"/>
      <c r="J15" s="21"/>
    </row>
    <row r="16" spans="1:12" s="2" customFormat="1" ht="12.75" customHeight="1" x14ac:dyDescent="0.3">
      <c r="A16" s="27" t="s">
        <v>30</v>
      </c>
      <c r="B16" s="6" t="s">
        <v>12</v>
      </c>
      <c r="C16" s="22">
        <f t="shared" si="3"/>
        <v>-241.39752110518168</v>
      </c>
      <c r="E16" s="8"/>
      <c r="F16" s="8"/>
      <c r="G16" s="8"/>
      <c r="H16" s="8"/>
      <c r="I16" s="8"/>
      <c r="J16" s="21"/>
    </row>
    <row r="17" spans="1:11" s="2" customFormat="1" ht="12.75" customHeight="1" x14ac:dyDescent="0.3">
      <c r="A17" s="27" t="s">
        <v>31</v>
      </c>
      <c r="B17" s="6" t="s">
        <v>12</v>
      </c>
      <c r="C17" s="22">
        <f>(C38)*$C$21</f>
        <v>-3408.5027401487564</v>
      </c>
      <c r="E17" s="8"/>
      <c r="F17" s="8"/>
      <c r="G17" s="8"/>
      <c r="H17" s="8"/>
      <c r="I17" s="8"/>
      <c r="J17" s="21"/>
    </row>
    <row r="18" spans="1:11" s="2" customFormat="1" ht="12.75" customHeight="1" x14ac:dyDescent="0.3">
      <c r="A18" s="27"/>
      <c r="B18" s="6"/>
      <c r="C18" s="22"/>
      <c r="E18" s="8"/>
      <c r="F18" s="8"/>
      <c r="G18" s="8"/>
      <c r="H18" s="8"/>
      <c r="I18" s="8"/>
      <c r="J18" s="21"/>
    </row>
    <row r="19" spans="1:11" s="2" customFormat="1" ht="12.75" customHeight="1" x14ac:dyDescent="0.3">
      <c r="A19" s="11" t="s">
        <v>32</v>
      </c>
      <c r="B19" s="12" t="s">
        <v>12</v>
      </c>
      <c r="C19" s="23">
        <f>C11+C12</f>
        <v>193518.93943419162</v>
      </c>
      <c r="E19" s="8"/>
      <c r="F19" s="8"/>
      <c r="G19" s="8"/>
      <c r="H19" s="8"/>
      <c r="I19" s="8"/>
      <c r="J19" s="21"/>
    </row>
    <row r="20" spans="1:11" s="2" customFormat="1" ht="12.75" customHeight="1" x14ac:dyDescent="0.3">
      <c r="E20" s="21"/>
      <c r="F20" s="21"/>
      <c r="G20" s="21"/>
      <c r="H20" s="21"/>
      <c r="I20" s="21"/>
      <c r="J20" s="21"/>
    </row>
    <row r="21" spans="1:11" s="2" customFormat="1" ht="13" x14ac:dyDescent="0.3">
      <c r="A21" s="2" t="s">
        <v>33</v>
      </c>
      <c r="B21" s="6" t="s">
        <v>34</v>
      </c>
      <c r="C21" s="30">
        <f>'[25]Conso THB (New RY)'!$B$2</f>
        <v>32.671199999999999</v>
      </c>
      <c r="E21" s="21"/>
      <c r="F21" s="21"/>
      <c r="G21" s="21"/>
      <c r="H21" s="21"/>
      <c r="I21" s="21"/>
      <c r="J21" s="21"/>
    </row>
    <row r="22" spans="1:11" s="2" customFormat="1" ht="13" x14ac:dyDescent="0.3">
      <c r="B22" s="6"/>
      <c r="C22" s="30"/>
      <c r="E22" s="21"/>
      <c r="F22" s="21"/>
      <c r="G22" s="21"/>
      <c r="H22" s="21"/>
      <c r="I22" s="21"/>
      <c r="J22" s="21"/>
    </row>
    <row r="23" spans="1:11" s="2" customFormat="1" ht="13" x14ac:dyDescent="0.3">
      <c r="E23" s="43" t="str">
        <f>E2</f>
        <v>Repayments of Total Long Term Loans</v>
      </c>
      <c r="F23" s="44"/>
      <c r="G23" s="44"/>
      <c r="H23" s="44"/>
      <c r="I23" s="44"/>
      <c r="J23" s="44"/>
      <c r="K23" s="45"/>
    </row>
    <row r="24" spans="1:11" s="2" customFormat="1" ht="15" x14ac:dyDescent="0.3">
      <c r="A24" s="4" t="s">
        <v>35</v>
      </c>
      <c r="C24" s="5" t="str">
        <f>C3</f>
        <v>1Q20</v>
      </c>
      <c r="E24" s="5" t="str">
        <f>E3</f>
        <v>2020/2021</v>
      </c>
      <c r="F24" s="5" t="str">
        <f t="shared" ref="F24:J24" si="4">F3</f>
        <v>2021/2022</v>
      </c>
      <c r="G24" s="5" t="str">
        <f t="shared" si="4"/>
        <v>2022/2023</v>
      </c>
      <c r="H24" s="5" t="str">
        <f t="shared" si="4"/>
        <v>2023/2024</v>
      </c>
      <c r="I24" s="5" t="str">
        <f t="shared" si="4"/>
        <v>2024/2025</v>
      </c>
      <c r="J24" s="31" t="str">
        <f t="shared" si="4"/>
        <v>2025+ Onwards</v>
      </c>
      <c r="K24" s="31" t="s">
        <v>10</v>
      </c>
    </row>
    <row r="25" spans="1:11" s="2" customFormat="1" ht="13" x14ac:dyDescent="0.3">
      <c r="A25" s="2" t="s">
        <v>11</v>
      </c>
      <c r="B25" s="6" t="s">
        <v>36</v>
      </c>
      <c r="C25" s="7">
        <f>'[24]Debt profile'!$E$3</f>
        <v>4106.2785396006275</v>
      </c>
      <c r="D25" s="8">
        <f>C25/$C$30</f>
        <v>0.57229084623779458</v>
      </c>
      <c r="E25" s="9">
        <f>E4/$C$21</f>
        <v>538.40371290310725</v>
      </c>
      <c r="F25" s="9">
        <f t="shared" ref="F25:J26" si="5">F4/$C$21</f>
        <v>1003.5441629875368</v>
      </c>
      <c r="G25" s="9">
        <f t="shared" si="5"/>
        <v>602.59576160082474</v>
      </c>
      <c r="H25" s="9">
        <f t="shared" si="5"/>
        <v>654.55720857093627</v>
      </c>
      <c r="I25" s="9">
        <f t="shared" si="5"/>
        <v>1099.320863008739</v>
      </c>
      <c r="J25" s="9">
        <f t="shared" si="5"/>
        <v>207.85685273477671</v>
      </c>
      <c r="K25" s="9">
        <f>'[24]Debt profile'!$E$30+'[24]Debt profile'!$E$32</f>
        <v>4106.2785396006275</v>
      </c>
    </row>
    <row r="26" spans="1:11" s="2" customFormat="1" ht="13" x14ac:dyDescent="0.3">
      <c r="A26" s="2" t="s">
        <v>13</v>
      </c>
      <c r="B26" s="6" t="s">
        <v>36</v>
      </c>
      <c r="C26" s="7">
        <f>'[24]Debt profile'!$E$4</f>
        <v>2099.6288660043097</v>
      </c>
      <c r="D26" s="8">
        <f>C26/$C$30</f>
        <v>0.29262466462583747</v>
      </c>
      <c r="E26" s="9">
        <f t="shared" ref="E26:I26" si="6">E5/$C$21</f>
        <v>126.86088833590442</v>
      </c>
      <c r="F26" s="9">
        <f t="shared" si="6"/>
        <v>232.40189214957022</v>
      </c>
      <c r="G26" s="9">
        <f>G5/$C$21</f>
        <v>233.67845411175702</v>
      </c>
      <c r="H26" s="9">
        <f t="shared" si="6"/>
        <v>158.94356386033894</v>
      </c>
      <c r="I26" s="9">
        <f t="shared" si="6"/>
        <v>460.99346344745692</v>
      </c>
      <c r="J26" s="9">
        <f t="shared" si="5"/>
        <v>886.75060507820376</v>
      </c>
      <c r="K26" s="9">
        <f>SUM(E26:J26)</f>
        <v>2099.6288669832311</v>
      </c>
    </row>
    <row r="27" spans="1:11" s="2" customFormat="1" ht="13" x14ac:dyDescent="0.3">
      <c r="A27" s="11" t="s">
        <v>14</v>
      </c>
      <c r="B27" s="12" t="s">
        <v>36</v>
      </c>
      <c r="C27" s="13">
        <f>C25+C26</f>
        <v>6205.9074056049376</v>
      </c>
      <c r="D27" s="14">
        <f>C27/$C$30</f>
        <v>0.86491551086363205</v>
      </c>
      <c r="E27" s="15">
        <f>E25+E26</f>
        <v>665.26460123901165</v>
      </c>
      <c r="F27" s="15">
        <f t="shared" ref="F27:J27" si="7">F25+F26</f>
        <v>1235.9460551371069</v>
      </c>
      <c r="G27" s="15">
        <f t="shared" si="7"/>
        <v>836.27421571258174</v>
      </c>
      <c r="H27" s="15">
        <f t="shared" si="7"/>
        <v>813.50077243127521</v>
      </c>
      <c r="I27" s="15">
        <f t="shared" si="7"/>
        <v>1560.3143264561959</v>
      </c>
      <c r="J27" s="15">
        <f t="shared" si="7"/>
        <v>1094.6074578129806</v>
      </c>
      <c r="K27" s="16">
        <f>SUM(E27:J27)</f>
        <v>6205.9074287891526</v>
      </c>
    </row>
    <row r="28" spans="1:11" s="2" customFormat="1" ht="13" x14ac:dyDescent="0.3">
      <c r="A28" s="11" t="s">
        <v>15</v>
      </c>
      <c r="B28" s="12" t="s">
        <v>16</v>
      </c>
      <c r="C28" s="17">
        <f>'[24]Debt profile'!$Q$12</f>
        <v>0.73</v>
      </c>
      <c r="E28" s="32">
        <f>E27/$K$27</f>
        <v>0.10719860211785544</v>
      </c>
      <c r="F28" s="32">
        <f t="shared" ref="F28:K28" si="8">F27/$K$27</f>
        <v>0.19915637951729082</v>
      </c>
      <c r="G28" s="32">
        <f t="shared" si="8"/>
        <v>0.13475454239505938</v>
      </c>
      <c r="H28" s="32">
        <f t="shared" si="8"/>
        <v>0.13108490285521371</v>
      </c>
      <c r="I28" s="32">
        <f t="shared" si="8"/>
        <v>0.25142404142509617</v>
      </c>
      <c r="J28" s="32">
        <f t="shared" si="8"/>
        <v>0.17638153168948439</v>
      </c>
      <c r="K28" s="32">
        <f t="shared" si="8"/>
        <v>1</v>
      </c>
    </row>
    <row r="29" spans="1:11" s="2" customFormat="1" ht="13" x14ac:dyDescent="0.3">
      <c r="A29" s="2" t="s">
        <v>17</v>
      </c>
      <c r="B29" s="6" t="s">
        <v>36</v>
      </c>
      <c r="C29" s="7">
        <f>'[24]Debt profile'!$E$5</f>
        <v>969.25285878694388</v>
      </c>
      <c r="D29" s="8">
        <f>C29/$C$30</f>
        <v>0.13508448913636792</v>
      </c>
    </row>
    <row r="30" spans="1:11" s="2" customFormat="1" ht="13" x14ac:dyDescent="0.3">
      <c r="A30" s="11" t="s">
        <v>18</v>
      </c>
      <c r="B30" s="12" t="s">
        <v>36</v>
      </c>
      <c r="C30" s="19">
        <f>'[24]Debt profile'!$E$6</f>
        <v>7175.1602643918814</v>
      </c>
      <c r="D30" s="20">
        <f>C30/$C$30</f>
        <v>1</v>
      </c>
      <c r="J30" s="21"/>
    </row>
    <row r="31" spans="1:11" s="2" customFormat="1" ht="13" x14ac:dyDescent="0.3">
      <c r="A31" s="2" t="s">
        <v>19</v>
      </c>
      <c r="B31" s="6" t="s">
        <v>36</v>
      </c>
      <c r="C31" s="22">
        <f>-[25]Conso_table!$C$84</f>
        <v>-648.69267995072823</v>
      </c>
      <c r="E31" s="43" t="s">
        <v>20</v>
      </c>
      <c r="F31" s="44"/>
      <c r="G31" s="44"/>
      <c r="H31" s="44"/>
      <c r="I31" s="45"/>
      <c r="J31" s="21"/>
    </row>
    <row r="32" spans="1:11" s="2" customFormat="1" ht="13" x14ac:dyDescent="0.3">
      <c r="A32" s="11" t="s">
        <v>21</v>
      </c>
      <c r="B32" s="12" t="s">
        <v>36</v>
      </c>
      <c r="C32" s="23">
        <f>C30+C31</f>
        <v>6526.4675844411531</v>
      </c>
      <c r="E32" s="33">
        <f>E11/$C$21</f>
        <v>4411.4822001460989</v>
      </c>
      <c r="F32" s="33">
        <f>F11/$C$21</f>
        <v>1445.4041870290937</v>
      </c>
      <c r="G32" s="33">
        <f>G11/$C$21</f>
        <v>987.6237043356532</v>
      </c>
      <c r="H32" s="33">
        <f>H11/$C$21</f>
        <v>330.65017288103473</v>
      </c>
      <c r="I32" s="25">
        <f>SUM(E32:H32)</f>
        <v>7175.1602643918804</v>
      </c>
      <c r="J32" s="21"/>
    </row>
    <row r="33" spans="1:40" s="2" customFormat="1" ht="13" x14ac:dyDescent="0.3">
      <c r="A33" s="11" t="s">
        <v>22</v>
      </c>
      <c r="B33" s="12" t="s">
        <v>36</v>
      </c>
      <c r="C33" s="23">
        <f>-'[25]Conso USD (New RY)'!$B$109</f>
        <v>-603.24041696056861</v>
      </c>
      <c r="E33" s="26" t="s">
        <v>23</v>
      </c>
      <c r="F33" s="26" t="s">
        <v>24</v>
      </c>
      <c r="G33" s="26" t="s">
        <v>25</v>
      </c>
      <c r="H33" s="26" t="s">
        <v>26</v>
      </c>
      <c r="I33" s="26" t="s">
        <v>10</v>
      </c>
      <c r="J33" s="21"/>
    </row>
    <row r="34" spans="1:40" s="2" customFormat="1" ht="13" x14ac:dyDescent="0.3">
      <c r="A34" s="27" t="s">
        <v>27</v>
      </c>
      <c r="B34" s="34" t="s">
        <v>36</v>
      </c>
      <c r="C34" s="22">
        <f>-'[26]Report 1Q20'!$R$211</f>
        <v>-476.63016446237594</v>
      </c>
      <c r="D34" s="35"/>
      <c r="E34" s="29">
        <f>E32/$C$30</f>
        <v>0.61482699167556321</v>
      </c>
      <c r="F34" s="29">
        <f>F32/$C$30</f>
        <v>0.20144556132107475</v>
      </c>
      <c r="G34" s="29">
        <f t="shared" ref="G34:H34" si="9">G32/$C$30</f>
        <v>0.13764482853949989</v>
      </c>
      <c r="H34" s="29">
        <f t="shared" si="9"/>
        <v>4.6082618463862066E-2</v>
      </c>
      <c r="I34" s="29">
        <f>SUM(E34:H34)</f>
        <v>0.99999999999999989</v>
      </c>
    </row>
    <row r="35" spans="1:40" s="2" customFormat="1" ht="13" x14ac:dyDescent="0.3">
      <c r="A35" s="27" t="s">
        <v>37</v>
      </c>
      <c r="B35" s="34" t="s">
        <v>36</v>
      </c>
      <c r="C35" s="22">
        <f>-'[26]Report 1Q20'!$R$212</f>
        <v>-8.2044721992305938</v>
      </c>
      <c r="E35" s="8"/>
      <c r="F35" s="8"/>
      <c r="G35" s="8"/>
      <c r="H35" s="8"/>
      <c r="I35" s="8"/>
    </row>
    <row r="36" spans="1:40" s="2" customFormat="1" ht="13" x14ac:dyDescent="0.3">
      <c r="A36" s="27" t="s">
        <v>29</v>
      </c>
      <c r="B36" s="34" t="s">
        <v>36</v>
      </c>
      <c r="C36" s="22">
        <f>-'[26]Report 1Q20'!$R$213</f>
        <v>-6.6896431122675022</v>
      </c>
      <c r="E36" s="8"/>
      <c r="F36" s="8"/>
      <c r="G36" s="8"/>
      <c r="H36" s="8"/>
      <c r="I36" s="8"/>
    </row>
    <row r="37" spans="1:40" s="2" customFormat="1" ht="13" x14ac:dyDescent="0.3">
      <c r="A37" s="27" t="s">
        <v>30</v>
      </c>
      <c r="B37" s="34" t="s">
        <v>36</v>
      </c>
      <c r="C37" s="22">
        <f>-'[26]Report 1Q20'!$R$214</f>
        <v>-7.3886946639603597</v>
      </c>
      <c r="E37" s="8"/>
      <c r="F37" s="8"/>
      <c r="G37" s="8"/>
      <c r="H37" s="8"/>
      <c r="I37" s="8"/>
    </row>
    <row r="38" spans="1:40" s="2" customFormat="1" ht="13" x14ac:dyDescent="0.3">
      <c r="A38" s="27" t="s">
        <v>31</v>
      </c>
      <c r="B38" s="34" t="s">
        <v>36</v>
      </c>
      <c r="C38" s="22">
        <f>-('[26]Report 1Q20'!$R$215+'[26]Report 1Q20'!$R$216)</f>
        <v>-104.32744252273429</v>
      </c>
      <c r="E38" s="8"/>
      <c r="F38" s="8"/>
      <c r="G38" s="8"/>
      <c r="H38" s="8"/>
      <c r="I38" s="8"/>
    </row>
    <row r="39" spans="1:40" s="2" customFormat="1" ht="13" x14ac:dyDescent="0.3">
      <c r="A39" s="27"/>
      <c r="B39" s="34"/>
      <c r="C39" s="22"/>
      <c r="E39" s="8"/>
      <c r="F39" s="8"/>
      <c r="G39" s="8"/>
      <c r="H39" s="8"/>
      <c r="I39" s="8"/>
    </row>
    <row r="40" spans="1:40" s="2" customFormat="1" ht="13" x14ac:dyDescent="0.3">
      <c r="A40" s="11" t="s">
        <v>32</v>
      </c>
      <c r="B40" s="12" t="s">
        <v>36</v>
      </c>
      <c r="C40" s="23">
        <f>C32+C33</f>
        <v>5923.2271674805843</v>
      </c>
      <c r="E40" s="8"/>
      <c r="F40" s="8"/>
      <c r="G40" s="8"/>
      <c r="H40" s="8"/>
      <c r="I40" s="8"/>
    </row>
    <row r="41" spans="1:40" s="2" customFormat="1" ht="13" x14ac:dyDescent="0.3">
      <c r="AN41" s="36"/>
    </row>
    <row r="42" spans="1:40" x14ac:dyDescent="0.3">
      <c r="A42" s="2"/>
      <c r="K42" s="37"/>
    </row>
    <row r="43" spans="1:40" s="38" customFormat="1" x14ac:dyDescent="0.3">
      <c r="D43" s="39"/>
    </row>
    <row r="44" spans="1:40" s="38" customFormat="1" x14ac:dyDescent="0.3">
      <c r="D44" s="39"/>
    </row>
    <row r="45" spans="1:40" s="38" customFormat="1" x14ac:dyDescent="0.3">
      <c r="D45" s="39"/>
    </row>
    <row r="46" spans="1:40" s="38" customFormat="1" ht="25" x14ac:dyDescent="0.5">
      <c r="A46" s="46" t="s">
        <v>38</v>
      </c>
      <c r="B46" s="46"/>
      <c r="C46" s="46"/>
      <c r="D46" s="46"/>
    </row>
    <row r="47" spans="1:40" s="38" customFormat="1" x14ac:dyDescent="0.3"/>
    <row r="48" spans="1:40" s="38" customFormat="1" ht="31" customHeight="1" x14ac:dyDescent="0.3">
      <c r="A48" s="40" t="s">
        <v>39</v>
      </c>
      <c r="B48" s="40" t="s">
        <v>40</v>
      </c>
      <c r="C48" s="42" t="s">
        <v>41</v>
      </c>
      <c r="D48" s="42"/>
      <c r="E48" s="42"/>
      <c r="F48" s="42"/>
      <c r="G48" s="42"/>
      <c r="H48" s="42"/>
      <c r="I48" s="42"/>
      <c r="J48" s="42"/>
      <c r="K48" s="42"/>
    </row>
    <row r="49" spans="1:11" s="38" customFormat="1" x14ac:dyDescent="0.3">
      <c r="A49" s="40" t="s">
        <v>42</v>
      </c>
      <c r="B49" s="40" t="s">
        <v>40</v>
      </c>
      <c r="C49" s="42" t="s">
        <v>43</v>
      </c>
      <c r="D49" s="42"/>
      <c r="E49" s="42"/>
      <c r="F49" s="42"/>
      <c r="G49" s="42"/>
      <c r="H49" s="42"/>
      <c r="I49" s="42"/>
      <c r="J49" s="42"/>
      <c r="K49" s="42"/>
    </row>
    <row r="50" spans="1:11" s="38" customFormat="1" x14ac:dyDescent="0.3">
      <c r="A50" s="40"/>
      <c r="B50" s="40"/>
      <c r="C50" s="42" t="s">
        <v>44</v>
      </c>
      <c r="D50" s="42"/>
      <c r="E50" s="42"/>
      <c r="F50" s="42"/>
      <c r="G50" s="42"/>
      <c r="H50" s="42"/>
      <c r="I50" s="42"/>
      <c r="J50" s="42"/>
      <c r="K50" s="42"/>
    </row>
    <row r="51" spans="1:11" s="38" customFormat="1" x14ac:dyDescent="0.3">
      <c r="A51" s="40"/>
      <c r="B51" s="40"/>
      <c r="C51" s="42" t="s">
        <v>45</v>
      </c>
      <c r="D51" s="42"/>
      <c r="E51" s="42"/>
      <c r="F51" s="42"/>
      <c r="G51" s="42"/>
      <c r="H51" s="42"/>
      <c r="I51" s="42"/>
      <c r="J51" s="42"/>
      <c r="K51" s="42"/>
    </row>
    <row r="52" spans="1:11" s="38" customFormat="1" x14ac:dyDescent="0.3">
      <c r="A52" s="40"/>
      <c r="B52" s="40"/>
      <c r="C52" s="42" t="s">
        <v>46</v>
      </c>
      <c r="D52" s="42"/>
      <c r="E52" s="42"/>
      <c r="F52" s="42"/>
      <c r="G52" s="42"/>
      <c r="H52" s="42"/>
      <c r="I52" s="42"/>
      <c r="J52" s="42"/>
      <c r="K52" s="42"/>
    </row>
    <row r="53" spans="1:11" s="38" customFormat="1" x14ac:dyDescent="0.3">
      <c r="A53" s="40"/>
      <c r="B53" s="40"/>
      <c r="C53" s="42" t="s">
        <v>47</v>
      </c>
      <c r="D53" s="42"/>
      <c r="E53" s="42"/>
      <c r="F53" s="42"/>
      <c r="G53" s="42"/>
      <c r="H53" s="42"/>
      <c r="I53" s="42"/>
      <c r="J53" s="42"/>
      <c r="K53" s="42"/>
    </row>
    <row r="54" spans="1:11" s="38" customFormat="1" x14ac:dyDescent="0.3">
      <c r="A54" s="40"/>
      <c r="B54" s="40"/>
      <c r="C54" s="42" t="s">
        <v>48</v>
      </c>
      <c r="D54" s="42"/>
      <c r="E54" s="42"/>
      <c r="F54" s="42"/>
      <c r="G54" s="42"/>
      <c r="H54" s="42"/>
      <c r="I54" s="42"/>
      <c r="J54" s="42"/>
      <c r="K54" s="42"/>
    </row>
    <row r="55" spans="1:11" s="38" customFormat="1" x14ac:dyDescent="0.3">
      <c r="A55" s="40"/>
      <c r="B55" s="40"/>
      <c r="C55" s="42" t="s">
        <v>49</v>
      </c>
      <c r="D55" s="42"/>
      <c r="E55" s="42"/>
      <c r="F55" s="42"/>
      <c r="G55" s="42"/>
      <c r="H55" s="42"/>
      <c r="I55" s="42"/>
      <c r="J55" s="42"/>
      <c r="K55" s="42"/>
    </row>
    <row r="56" spans="1:11" s="38" customFormat="1" x14ac:dyDescent="0.3">
      <c r="A56" s="40"/>
      <c r="B56" s="40"/>
      <c r="C56" s="42" t="s">
        <v>50</v>
      </c>
      <c r="D56" s="42"/>
      <c r="E56" s="42"/>
      <c r="F56" s="42"/>
      <c r="G56" s="42"/>
      <c r="H56" s="42"/>
      <c r="I56" s="42"/>
      <c r="J56" s="42"/>
      <c r="K56" s="42"/>
    </row>
    <row r="57" spans="1:11" s="38" customFormat="1" ht="27.75" customHeight="1" x14ac:dyDescent="0.3">
      <c r="A57" s="38" t="s">
        <v>51</v>
      </c>
      <c r="B57" s="38" t="s">
        <v>40</v>
      </c>
      <c r="C57" s="42" t="s">
        <v>52</v>
      </c>
      <c r="D57" s="42"/>
      <c r="E57" s="42"/>
      <c r="F57" s="42"/>
      <c r="G57" s="42"/>
      <c r="H57" s="42"/>
      <c r="I57" s="42"/>
      <c r="J57" s="42"/>
      <c r="K57" s="42"/>
    </row>
    <row r="58" spans="1:11" s="38" customFormat="1" ht="27.75" customHeight="1" x14ac:dyDescent="0.3">
      <c r="A58" s="38" t="s">
        <v>53</v>
      </c>
      <c r="B58" s="38" t="s">
        <v>40</v>
      </c>
      <c r="C58" s="42" t="s">
        <v>54</v>
      </c>
      <c r="D58" s="42"/>
      <c r="E58" s="42"/>
      <c r="F58" s="42"/>
      <c r="G58" s="42"/>
      <c r="H58" s="42"/>
      <c r="I58" s="42"/>
      <c r="J58" s="42"/>
      <c r="K58" s="42"/>
    </row>
    <row r="59" spans="1:11" s="38" customFormat="1" ht="27.75" customHeight="1" x14ac:dyDescent="0.3">
      <c r="A59" s="38" t="s">
        <v>55</v>
      </c>
      <c r="B59" s="38" t="s">
        <v>40</v>
      </c>
      <c r="C59" s="42" t="s">
        <v>56</v>
      </c>
      <c r="D59" s="42"/>
      <c r="E59" s="42"/>
      <c r="F59" s="42"/>
      <c r="G59" s="42"/>
      <c r="H59" s="42"/>
      <c r="I59" s="42"/>
      <c r="J59" s="42"/>
      <c r="K59" s="42"/>
    </row>
    <row r="60" spans="1:11" s="38" customFormat="1" ht="27.75" customHeight="1" x14ac:dyDescent="0.3">
      <c r="A60" s="38" t="s">
        <v>57</v>
      </c>
      <c r="B60" s="38" t="s">
        <v>40</v>
      </c>
      <c r="C60" s="42" t="s">
        <v>58</v>
      </c>
      <c r="D60" s="42"/>
      <c r="E60" s="42"/>
      <c r="F60" s="42"/>
      <c r="G60" s="42"/>
      <c r="H60" s="42"/>
      <c r="I60" s="42"/>
      <c r="J60" s="42"/>
      <c r="K60" s="42"/>
    </row>
    <row r="61" spans="1:11" s="38" customFormat="1" ht="27.75" customHeight="1" x14ac:dyDescent="0.3">
      <c r="A61" s="38" t="s">
        <v>59</v>
      </c>
      <c r="B61" s="38" t="s">
        <v>40</v>
      </c>
      <c r="C61" s="42" t="s">
        <v>60</v>
      </c>
      <c r="D61" s="42"/>
      <c r="E61" s="42"/>
      <c r="F61" s="42"/>
      <c r="G61" s="42"/>
      <c r="H61" s="42"/>
      <c r="I61" s="42"/>
      <c r="J61" s="42"/>
      <c r="K61" s="42"/>
    </row>
    <row r="62" spans="1:11" s="38" customFormat="1" ht="27.75" customHeight="1" x14ac:dyDescent="0.3">
      <c r="A62" s="38" t="s">
        <v>61</v>
      </c>
      <c r="B62" s="38" t="s">
        <v>40</v>
      </c>
      <c r="C62" s="42" t="s">
        <v>62</v>
      </c>
      <c r="D62" s="42"/>
      <c r="E62" s="42"/>
      <c r="F62" s="42"/>
      <c r="G62" s="42"/>
      <c r="H62" s="42"/>
      <c r="I62" s="42"/>
      <c r="J62" s="42"/>
      <c r="K62" s="42"/>
    </row>
    <row r="63" spans="1:11" s="38" customFormat="1" ht="27.75" customHeight="1" x14ac:dyDescent="0.3">
      <c r="A63" s="38" t="s">
        <v>63</v>
      </c>
      <c r="B63" s="38" t="s">
        <v>40</v>
      </c>
      <c r="C63" s="42" t="s">
        <v>64</v>
      </c>
      <c r="D63" s="42"/>
      <c r="E63" s="42"/>
      <c r="F63" s="42"/>
      <c r="G63" s="42"/>
      <c r="H63" s="42"/>
      <c r="I63" s="42"/>
      <c r="J63" s="42"/>
      <c r="K63" s="42"/>
    </row>
    <row r="64" spans="1:11" s="38" customFormat="1" x14ac:dyDescent="0.3">
      <c r="D64" s="39"/>
      <c r="K64" s="41" t="s">
        <v>65</v>
      </c>
    </row>
    <row r="65" spans="4:4" s="38" customFormat="1" x14ac:dyDescent="0.3">
      <c r="D65" s="39"/>
    </row>
    <row r="66" spans="4:4" s="38" customFormat="1" x14ac:dyDescent="0.3">
      <c r="D66" s="39"/>
    </row>
    <row r="67" spans="4:4" s="38" customFormat="1" x14ac:dyDescent="0.3">
      <c r="D67" s="39"/>
    </row>
    <row r="68" spans="4:4" s="38" customFormat="1" x14ac:dyDescent="0.3">
      <c r="D68" s="39"/>
    </row>
    <row r="69" spans="4:4" s="38" customFormat="1" x14ac:dyDescent="0.3">
      <c r="D69" s="39"/>
    </row>
    <row r="70" spans="4:4" s="38" customFormat="1" x14ac:dyDescent="0.3">
      <c r="D70" s="39"/>
    </row>
    <row r="71" spans="4:4" s="38" customFormat="1" x14ac:dyDescent="0.3">
      <c r="D71" s="39"/>
    </row>
    <row r="72" spans="4:4" s="38" customFormat="1" x14ac:dyDescent="0.3">
      <c r="D72" s="39"/>
    </row>
    <row r="73" spans="4:4" s="38" customFormat="1" x14ac:dyDescent="0.3">
      <c r="D73" s="39"/>
    </row>
    <row r="74" spans="4:4" s="38" customFormat="1" x14ac:dyDescent="0.3">
      <c r="D74" s="39"/>
    </row>
    <row r="75" spans="4:4" s="38" customFormat="1" x14ac:dyDescent="0.3">
      <c r="D75" s="39"/>
    </row>
    <row r="76" spans="4:4" s="38" customFormat="1" x14ac:dyDescent="0.3">
      <c r="D76" s="39"/>
    </row>
    <row r="77" spans="4:4" s="38" customFormat="1" x14ac:dyDescent="0.3">
      <c r="D77" s="39"/>
    </row>
    <row r="78" spans="4:4" s="38" customFormat="1" x14ac:dyDescent="0.3">
      <c r="D78" s="39"/>
    </row>
    <row r="79" spans="4:4" s="38" customFormat="1" x14ac:dyDescent="0.3">
      <c r="D79" s="39"/>
    </row>
  </sheetData>
  <mergeCells count="21">
    <mergeCell ref="C61:K61"/>
    <mergeCell ref="C62:K62"/>
    <mergeCell ref="C63:K63"/>
    <mergeCell ref="C55:K55"/>
    <mergeCell ref="C56:K56"/>
    <mergeCell ref="C57:K57"/>
    <mergeCell ref="C58:K58"/>
    <mergeCell ref="C59:K59"/>
    <mergeCell ref="C60:K60"/>
    <mergeCell ref="C54:K54"/>
    <mergeCell ref="E2:K2"/>
    <mergeCell ref="E10:I10"/>
    <mergeCell ref="E23:K23"/>
    <mergeCell ref="E31:I31"/>
    <mergeCell ref="A46:D46"/>
    <mergeCell ref="C48:K48"/>
    <mergeCell ref="C49:K49"/>
    <mergeCell ref="C50:K50"/>
    <mergeCell ref="C51:K51"/>
    <mergeCell ref="C52:K52"/>
    <mergeCell ref="C53:K53"/>
  </mergeCells>
  <pageMargins left="0.25" right="0.25" top="0.75" bottom="0.75" header="0.3" footer="0.3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2020-05-19T07:55:27Z</dcterms:created>
  <dcterms:modified xsi:type="dcterms:W3CDTF">2020-05-19T09:58:22Z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