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Current folder\IVL forecast &amp; estimates\MD&amp;A 3Q19\Upload on website\"/>
    </mc:Choice>
  </mc:AlternateContent>
  <bookViews>
    <workbookView xWindow="0" yWindow="0" windowWidth="28800" windowHeight="12450"/>
  </bookViews>
  <sheets>
    <sheet name="Historical Financials in THB" sheetId="1" r:id="rId1"/>
  </sheets>
  <externalReferences>
    <externalReference r:id="rId2"/>
  </externalReferences>
  <definedNames>
    <definedName name="_xlnm.Print_Area" localSheetId="0">'Historical Financials in THB'!$A$1:$BD$80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76" i="1" l="1"/>
  <c r="AN76" i="1"/>
  <c r="AM76" i="1"/>
  <c r="AK76" i="1"/>
  <c r="AJ76" i="1"/>
  <c r="AI76" i="1"/>
  <c r="AH76" i="1"/>
  <c r="AF76" i="1"/>
  <c r="AE76" i="1"/>
  <c r="AD76" i="1"/>
  <c r="AB76" i="1"/>
  <c r="Z76" i="1"/>
  <c r="X76" i="1"/>
  <c r="W76" i="1"/>
  <c r="V76" i="1"/>
  <c r="T76" i="1"/>
  <c r="S76" i="1"/>
  <c r="R76" i="1"/>
  <c r="Q76" i="1"/>
  <c r="P76" i="1"/>
  <c r="O76" i="1"/>
  <c r="N76" i="1"/>
  <c r="K76" i="1"/>
  <c r="J76" i="1"/>
  <c r="I76" i="1"/>
  <c r="H76" i="1"/>
  <c r="G76" i="1"/>
  <c r="F76" i="1"/>
  <c r="E76" i="1"/>
  <c r="AM73" i="1"/>
  <c r="AE73" i="1"/>
  <c r="V73" i="1"/>
  <c r="V72" i="1" s="1"/>
  <c r="N73" i="1"/>
  <c r="F73" i="1"/>
  <c r="AN71" i="1"/>
  <c r="AM71" i="1"/>
  <c r="AL71" i="1"/>
  <c r="AE71" i="1"/>
  <c r="X71" i="1"/>
  <c r="V71" i="1"/>
  <c r="P71" i="1"/>
  <c r="N71" i="1"/>
  <c r="H71" i="1"/>
  <c r="AU70" i="1"/>
  <c r="AT70" i="1"/>
  <c r="AS70" i="1"/>
  <c r="AR70" i="1"/>
  <c r="AQ70" i="1"/>
  <c r="AP70" i="1"/>
  <c r="AO70" i="1"/>
  <c r="AG70" i="1"/>
  <c r="AC70" i="1"/>
  <c r="U70" i="1"/>
  <c r="M70" i="1"/>
  <c r="L70" i="1"/>
  <c r="K70" i="1"/>
  <c r="AU69" i="1"/>
  <c r="AT69" i="1"/>
  <c r="AS69" i="1"/>
  <c r="AR69" i="1"/>
  <c r="AQ69" i="1"/>
  <c r="AO69" i="1"/>
  <c r="AC69" i="1"/>
  <c r="AP69" i="1" s="1"/>
  <c r="M69" i="1"/>
  <c r="L69" i="1"/>
  <c r="AU68" i="1"/>
  <c r="AT68" i="1"/>
  <c r="AS68" i="1"/>
  <c r="AR68" i="1"/>
  <c r="AQ68" i="1"/>
  <c r="AP68" i="1"/>
  <c r="AO68" i="1"/>
  <c r="AG68" i="1"/>
  <c r="AC68" i="1"/>
  <c r="U68" i="1"/>
  <c r="Q68" i="1"/>
  <c r="M68" i="1"/>
  <c r="L68" i="1"/>
  <c r="C68" i="1"/>
  <c r="AU67" i="1"/>
  <c r="AT67" i="1"/>
  <c r="AS67" i="1"/>
  <c r="AQ67" i="1"/>
  <c r="AP67" i="1"/>
  <c r="AO67" i="1"/>
  <c r="AG67" i="1"/>
  <c r="U67" i="1"/>
  <c r="Q67" i="1"/>
  <c r="M67" i="1"/>
  <c r="C67" i="1"/>
  <c r="AU66" i="1"/>
  <c r="AU71" i="1" s="1"/>
  <c r="AK66" i="1"/>
  <c r="AK71" i="1" s="1"/>
  <c r="AJ66" i="1"/>
  <c r="AI66" i="1"/>
  <c r="AI71" i="1" s="1"/>
  <c r="AH66" i="1"/>
  <c r="AH71" i="1" s="1"/>
  <c r="AF66" i="1"/>
  <c r="AF71" i="1" s="1"/>
  <c r="AE66" i="1"/>
  <c r="AC66" i="1"/>
  <c r="AC71" i="1" s="1"/>
  <c r="AB66" i="1"/>
  <c r="Z66" i="1"/>
  <c r="Z71" i="1" s="1"/>
  <c r="Y66" i="1"/>
  <c r="Y71" i="1" s="1"/>
  <c r="X66" i="1"/>
  <c r="W66" i="1"/>
  <c r="W71" i="1" s="1"/>
  <c r="V66" i="1"/>
  <c r="T66" i="1"/>
  <c r="T71" i="1" s="1"/>
  <c r="S66" i="1"/>
  <c r="S71" i="1" s="1"/>
  <c r="R66" i="1"/>
  <c r="R71" i="1" s="1"/>
  <c r="P66" i="1"/>
  <c r="O66" i="1"/>
  <c r="O71" i="1" s="1"/>
  <c r="N66" i="1"/>
  <c r="K66" i="1"/>
  <c r="K71" i="1" s="1"/>
  <c r="J66" i="1"/>
  <c r="I66" i="1"/>
  <c r="I71" i="1" s="1"/>
  <c r="H66" i="1"/>
  <c r="C66" i="1"/>
  <c r="AU65" i="1"/>
  <c r="AT65" i="1"/>
  <c r="AS65" i="1"/>
  <c r="AQ65" i="1"/>
  <c r="AP65" i="1"/>
  <c r="AO65" i="1"/>
  <c r="AG65" i="1"/>
  <c r="U65" i="1"/>
  <c r="U76" i="1" s="1"/>
  <c r="M65" i="1"/>
  <c r="D65" i="1"/>
  <c r="D76" i="1" s="1"/>
  <c r="C65" i="1"/>
  <c r="C76" i="1" s="1"/>
  <c r="AU64" i="1"/>
  <c r="AT64" i="1"/>
  <c r="AS64" i="1"/>
  <c r="AQ64" i="1"/>
  <c r="AP64" i="1"/>
  <c r="AO64" i="1"/>
  <c r="AG64" i="1"/>
  <c r="AR64" i="1" s="1"/>
  <c r="M64" i="1"/>
  <c r="L64" i="1"/>
  <c r="AU63" i="1"/>
  <c r="AT63" i="1"/>
  <c r="AS63" i="1"/>
  <c r="AQ63" i="1"/>
  <c r="AP63" i="1"/>
  <c r="AO63" i="1"/>
  <c r="AG63" i="1"/>
  <c r="AR63" i="1" s="1"/>
  <c r="U63" i="1"/>
  <c r="M63" i="1"/>
  <c r="L63" i="1"/>
  <c r="D63" i="1"/>
  <c r="C63" i="1"/>
  <c r="AU62" i="1"/>
  <c r="AT62" i="1"/>
  <c r="AS62" i="1"/>
  <c r="AR62" i="1"/>
  <c r="AP62" i="1"/>
  <c r="AO62" i="1"/>
  <c r="AD62" i="1"/>
  <c r="AQ62" i="1" s="1"/>
  <c r="AC62" i="1"/>
  <c r="Y62" i="1"/>
  <c r="U62" i="1"/>
  <c r="Q62" i="1"/>
  <c r="M62" i="1"/>
  <c r="L62" i="1"/>
  <c r="G62" i="1"/>
  <c r="F62" i="1"/>
  <c r="E62" i="1"/>
  <c r="D62" i="1"/>
  <c r="C62" i="1"/>
  <c r="A62" i="1"/>
  <c r="AU61" i="1"/>
  <c r="AT61" i="1"/>
  <c r="AS61" i="1"/>
  <c r="AR61" i="1"/>
  <c r="AQ61" i="1"/>
  <c r="AP61" i="1"/>
  <c r="AO61" i="1"/>
  <c r="M61" i="1"/>
  <c r="L61" i="1"/>
  <c r="AM60" i="1"/>
  <c r="AA60" i="1"/>
  <c r="K60" i="1"/>
  <c r="A60" i="1"/>
  <c r="AK59" i="1"/>
  <c r="AI59" i="1"/>
  <c r="AI60" i="1" s="1"/>
  <c r="Z59" i="1"/>
  <c r="J59" i="1"/>
  <c r="D59" i="1"/>
  <c r="BF58" i="1"/>
  <c r="AN58" i="1"/>
  <c r="AN60" i="1" s="1"/>
  <c r="AM58" i="1"/>
  <c r="AK58" i="1"/>
  <c r="AK60" i="1" s="1"/>
  <c r="AJ58" i="1"/>
  <c r="AI58" i="1"/>
  <c r="K58" i="1"/>
  <c r="K59" i="1" s="1"/>
  <c r="J58" i="1"/>
  <c r="AM54" i="1"/>
  <c r="AE54" i="1"/>
  <c r="V54" i="1"/>
  <c r="N54" i="1"/>
  <c r="F54" i="1"/>
  <c r="AH53" i="1"/>
  <c r="I53" i="1"/>
  <c r="AU52" i="1"/>
  <c r="AT52" i="1"/>
  <c r="AS52" i="1"/>
  <c r="AQ52" i="1"/>
  <c r="AP52" i="1"/>
  <c r="AO52" i="1"/>
  <c r="AG52" i="1"/>
  <c r="AC52" i="1"/>
  <c r="M52" i="1"/>
  <c r="M50" i="1" s="1"/>
  <c r="L52" i="1"/>
  <c r="K52" i="1"/>
  <c r="AU51" i="1"/>
  <c r="AT51" i="1"/>
  <c r="AT50" i="1" s="1"/>
  <c r="AS51" i="1"/>
  <c r="AR51" i="1"/>
  <c r="AQ51" i="1"/>
  <c r="AP51" i="1"/>
  <c r="AO51" i="1"/>
  <c r="AG51" i="1"/>
  <c r="AC51" i="1"/>
  <c r="Z51" i="1"/>
  <c r="Z50" i="1" s="1"/>
  <c r="Y51" i="1"/>
  <c r="W51" i="1"/>
  <c r="W50" i="1" s="1"/>
  <c r="V51" i="1"/>
  <c r="U51" i="1"/>
  <c r="Q51" i="1"/>
  <c r="P51" i="1"/>
  <c r="O51" i="1"/>
  <c r="N51" i="1"/>
  <c r="N50" i="1" s="1"/>
  <c r="M51" i="1"/>
  <c r="L51" i="1"/>
  <c r="K51" i="1"/>
  <c r="H51" i="1"/>
  <c r="H50" i="1" s="1"/>
  <c r="G51" i="1"/>
  <c r="F51" i="1"/>
  <c r="F50" i="1" s="1"/>
  <c r="E51" i="1"/>
  <c r="D51" i="1"/>
  <c r="D50" i="1" s="1"/>
  <c r="C51" i="1"/>
  <c r="C50" i="1" s="1"/>
  <c r="BF50" i="1"/>
  <c r="AQ50" i="1"/>
  <c r="AO50" i="1"/>
  <c r="AN50" i="1"/>
  <c r="AM50" i="1"/>
  <c r="AL50" i="1"/>
  <c r="AK50" i="1"/>
  <c r="AJ50" i="1"/>
  <c r="AI50" i="1"/>
  <c r="AH50" i="1"/>
  <c r="AF50" i="1"/>
  <c r="AE50" i="1"/>
  <c r="AD50" i="1"/>
  <c r="AC50" i="1"/>
  <c r="AB50" i="1"/>
  <c r="Y50" i="1"/>
  <c r="X50" i="1"/>
  <c r="V50" i="1"/>
  <c r="T50" i="1"/>
  <c r="S50" i="1"/>
  <c r="R50" i="1"/>
  <c r="Q50" i="1"/>
  <c r="P50" i="1"/>
  <c r="O50" i="1"/>
  <c r="K50" i="1"/>
  <c r="J50" i="1"/>
  <c r="I50" i="1"/>
  <c r="G50" i="1"/>
  <c r="E50" i="1"/>
  <c r="AU49" i="1"/>
  <c r="AU50" i="1" s="1"/>
  <c r="AT49" i="1"/>
  <c r="AS49" i="1"/>
  <c r="AS50" i="1" s="1"/>
  <c r="AR49" i="1"/>
  <c r="AQ49" i="1"/>
  <c r="AP49" i="1"/>
  <c r="AO49" i="1"/>
  <c r="AG49" i="1"/>
  <c r="AC49" i="1"/>
  <c r="U49" i="1"/>
  <c r="U50" i="1" s="1"/>
  <c r="M49" i="1"/>
  <c r="L49" i="1"/>
  <c r="K49" i="1"/>
  <c r="BF48" i="1"/>
  <c r="AN48" i="1"/>
  <c r="AM48" i="1"/>
  <c r="AM53" i="1" s="1"/>
  <c r="AH48" i="1"/>
  <c r="AH54" i="1" s="1"/>
  <c r="AF48" i="1"/>
  <c r="AE48" i="1"/>
  <c r="AE53" i="1" s="1"/>
  <c r="AB48" i="1"/>
  <c r="AB54" i="1" s="1"/>
  <c r="Z48" i="1"/>
  <c r="Y48" i="1"/>
  <c r="W48" i="1"/>
  <c r="V48" i="1"/>
  <c r="V53" i="1" s="1"/>
  <c r="R48" i="1"/>
  <c r="Q48" i="1"/>
  <c r="Q54" i="1" s="1"/>
  <c r="O48" i="1"/>
  <c r="N48" i="1"/>
  <c r="N53" i="1" s="1"/>
  <c r="K48" i="1"/>
  <c r="I48" i="1"/>
  <c r="I54" i="1" s="1"/>
  <c r="I75" i="1" s="1"/>
  <c r="G48" i="1"/>
  <c r="F48" i="1"/>
  <c r="F53" i="1" s="1"/>
  <c r="C48" i="1"/>
  <c r="C54" i="1" s="1"/>
  <c r="C75" i="1" s="1"/>
  <c r="AU47" i="1"/>
  <c r="AT47" i="1"/>
  <c r="AS47" i="1"/>
  <c r="AQ47" i="1"/>
  <c r="AO47" i="1"/>
  <c r="AG47" i="1"/>
  <c r="AR47" i="1" s="1"/>
  <c r="AC47" i="1"/>
  <c r="AP47" i="1" s="1"/>
  <c r="M47" i="1"/>
  <c r="L47" i="1"/>
  <c r="K47" i="1"/>
  <c r="BF46" i="1"/>
  <c r="AN46" i="1"/>
  <c r="AN73" i="1" s="1"/>
  <c r="AN72" i="1" s="1"/>
  <c r="AM46" i="1"/>
  <c r="AL46" i="1"/>
  <c r="AL73" i="1" s="1"/>
  <c r="AK46" i="1"/>
  <c r="AJ46" i="1"/>
  <c r="AJ73" i="1" s="1"/>
  <c r="AI46" i="1"/>
  <c r="AH46" i="1"/>
  <c r="AG46" i="1"/>
  <c r="AF46" i="1"/>
  <c r="AF73" i="1" s="1"/>
  <c r="AE46" i="1"/>
  <c r="AD46" i="1"/>
  <c r="AB46" i="1"/>
  <c r="Z46" i="1"/>
  <c r="Y46" i="1"/>
  <c r="X46" i="1"/>
  <c r="W46" i="1"/>
  <c r="W73" i="1" s="1"/>
  <c r="W72" i="1" s="1"/>
  <c r="V46" i="1"/>
  <c r="U46" i="1"/>
  <c r="U73" i="1" s="1"/>
  <c r="T46" i="1"/>
  <c r="S46" i="1"/>
  <c r="S48" i="1" s="1"/>
  <c r="R46" i="1"/>
  <c r="Q46" i="1"/>
  <c r="P46" i="1"/>
  <c r="O46" i="1"/>
  <c r="O73" i="1" s="1"/>
  <c r="O72" i="1" s="1"/>
  <c r="N46" i="1"/>
  <c r="L46" i="1"/>
  <c r="J46" i="1"/>
  <c r="J73" i="1" s="1"/>
  <c r="I46" i="1"/>
  <c r="H46" i="1"/>
  <c r="G46" i="1"/>
  <c r="G73" i="1" s="1"/>
  <c r="F46" i="1"/>
  <c r="E46" i="1"/>
  <c r="N74" i="1" s="1"/>
  <c r="D46" i="1"/>
  <c r="C46" i="1"/>
  <c r="C73" i="1" s="1"/>
  <c r="AU45" i="1"/>
  <c r="AT45" i="1"/>
  <c r="AS45" i="1"/>
  <c r="AQ45" i="1"/>
  <c r="AO45" i="1"/>
  <c r="AO46" i="1" s="1"/>
  <c r="AO48" i="1" s="1"/>
  <c r="AO53" i="1" s="1"/>
  <c r="AG45" i="1"/>
  <c r="AR45" i="1" s="1"/>
  <c r="AC45" i="1"/>
  <c r="M45" i="1"/>
  <c r="L45" i="1"/>
  <c r="K45" i="1"/>
  <c r="AU44" i="1"/>
  <c r="AU46" i="1" s="1"/>
  <c r="AT44" i="1"/>
  <c r="AT46" i="1" s="1"/>
  <c r="AT48" i="1" s="1"/>
  <c r="AT53" i="1" s="1"/>
  <c r="AS44" i="1"/>
  <c r="AS46" i="1" s="1"/>
  <c r="AS48" i="1" s="1"/>
  <c r="AR44" i="1"/>
  <c r="AR46" i="1" s="1"/>
  <c r="AQ44" i="1"/>
  <c r="AQ46" i="1" s="1"/>
  <c r="AQ48" i="1" s="1"/>
  <c r="AO44" i="1"/>
  <c r="AG44" i="1"/>
  <c r="AC44" i="1"/>
  <c r="AP44" i="1" s="1"/>
  <c r="M44" i="1"/>
  <c r="M46" i="1" s="1"/>
  <c r="L44" i="1"/>
  <c r="K44" i="1"/>
  <c r="K46" i="1" s="1"/>
  <c r="K73" i="1" s="1"/>
  <c r="K72" i="1" s="1"/>
  <c r="BF42" i="1"/>
  <c r="AN42" i="1"/>
  <c r="AM42" i="1"/>
  <c r="AK40" i="1"/>
  <c r="AJ40" i="1"/>
  <c r="K40" i="1" s="1"/>
  <c r="AI40" i="1"/>
  <c r="AH40" i="1"/>
  <c r="AF40" i="1"/>
  <c r="AE40" i="1"/>
  <c r="AD40" i="1"/>
  <c r="AC40" i="1"/>
  <c r="AB40" i="1"/>
  <c r="Z40" i="1"/>
  <c r="Y40" i="1"/>
  <c r="X40" i="1"/>
  <c r="W40" i="1"/>
  <c r="V40" i="1"/>
  <c r="U40" i="1"/>
  <c r="T40" i="1"/>
  <c r="S40" i="1"/>
  <c r="R40" i="1"/>
  <c r="Q40" i="1"/>
  <c r="P40" i="1"/>
  <c r="O40" i="1"/>
  <c r="N40" i="1"/>
  <c r="J40" i="1"/>
  <c r="I40" i="1"/>
  <c r="H40" i="1"/>
  <c r="G40" i="1"/>
  <c r="F40" i="1"/>
  <c r="E40" i="1"/>
  <c r="D40" i="1"/>
  <c r="C40" i="1"/>
  <c r="AU39" i="1"/>
  <c r="AT39" i="1"/>
  <c r="AS39" i="1"/>
  <c r="AQ39" i="1"/>
  <c r="AP39" i="1"/>
  <c r="AO39" i="1"/>
  <c r="AG39" i="1"/>
  <c r="AC39" i="1"/>
  <c r="Y39" i="1"/>
  <c r="Q39" i="1"/>
  <c r="M39" i="1"/>
  <c r="K39" i="1"/>
  <c r="AU38" i="1"/>
  <c r="AU36" i="1" s="1"/>
  <c r="AT38" i="1"/>
  <c r="AS38" i="1"/>
  <c r="AR38" i="1"/>
  <c r="AQ38" i="1"/>
  <c r="AQ36" i="1" s="1"/>
  <c r="AO38" i="1"/>
  <c r="AG38" i="1"/>
  <c r="AC38" i="1"/>
  <c r="AP38" i="1" s="1"/>
  <c r="Y38" i="1"/>
  <c r="Q38" i="1"/>
  <c r="M38" i="1"/>
  <c r="L38" i="1"/>
  <c r="K38" i="1"/>
  <c r="AU37" i="1"/>
  <c r="AT37" i="1"/>
  <c r="AS37" i="1"/>
  <c r="AR37" i="1"/>
  <c r="AQ37" i="1"/>
  <c r="AP37" i="1"/>
  <c r="AP36" i="1" s="1"/>
  <c r="AO37" i="1"/>
  <c r="AO36" i="1" s="1"/>
  <c r="AG37" i="1"/>
  <c r="L37" i="1" s="1"/>
  <c r="AC37" i="1"/>
  <c r="Y37" i="1"/>
  <c r="Q37" i="1"/>
  <c r="M37" i="1"/>
  <c r="K37" i="1"/>
  <c r="K36" i="1" s="1"/>
  <c r="BF36" i="1"/>
  <c r="AS36" i="1"/>
  <c r="AN36" i="1"/>
  <c r="AM36" i="1"/>
  <c r="AL36" i="1"/>
  <c r="AK36" i="1"/>
  <c r="AJ36" i="1"/>
  <c r="AI36" i="1"/>
  <c r="AH36" i="1"/>
  <c r="AF36" i="1"/>
  <c r="AE36" i="1"/>
  <c r="AD36" i="1"/>
  <c r="AC36" i="1"/>
  <c r="Y36" i="1"/>
  <c r="M36" i="1"/>
  <c r="J36" i="1"/>
  <c r="I36" i="1"/>
  <c r="BF35" i="1"/>
  <c r="AN35" i="1"/>
  <c r="AM35" i="1"/>
  <c r="AK35" i="1"/>
  <c r="AJ35" i="1"/>
  <c r="AI35" i="1"/>
  <c r="U35" i="1"/>
  <c r="K35" i="1"/>
  <c r="J35" i="1"/>
  <c r="D35" i="1"/>
  <c r="BH34" i="1"/>
  <c r="AU34" i="1"/>
  <c r="AT34" i="1"/>
  <c r="AS34" i="1"/>
  <c r="AR34" i="1"/>
  <c r="AQ34" i="1"/>
  <c r="AP34" i="1"/>
  <c r="AO34" i="1"/>
  <c r="AG34" i="1"/>
  <c r="AC34" i="1"/>
  <c r="M34" i="1"/>
  <c r="L34" i="1"/>
  <c r="Y30" i="1"/>
  <c r="X30" i="1"/>
  <c r="W30" i="1"/>
  <c r="V30" i="1"/>
  <c r="U30" i="1" s="1"/>
  <c r="T30" i="1" s="1"/>
  <c r="S30" i="1" s="1"/>
  <c r="R30" i="1" s="1"/>
  <c r="Q30" i="1" s="1"/>
  <c r="P30" i="1" s="1"/>
  <c r="O30" i="1" s="1"/>
  <c r="N30" i="1" s="1"/>
  <c r="I30" i="1"/>
  <c r="AC30" i="1" s="1"/>
  <c r="AU29" i="1"/>
  <c r="AT29" i="1"/>
  <c r="AS29" i="1"/>
  <c r="AQ29" i="1"/>
  <c r="AP29" i="1"/>
  <c r="AO29" i="1"/>
  <c r="AL29" i="1"/>
  <c r="AG29" i="1"/>
  <c r="AC29" i="1"/>
  <c r="Y29" i="1"/>
  <c r="U29" i="1"/>
  <c r="M29" i="1"/>
  <c r="AT25" i="1"/>
  <c r="AS25" i="1"/>
  <c r="AR25" i="1"/>
  <c r="AQ25" i="1"/>
  <c r="AO25" i="1"/>
  <c r="AL25" i="1"/>
  <c r="AU25" i="1" s="1"/>
  <c r="AG25" i="1"/>
  <c r="L25" i="1" s="1"/>
  <c r="AC25" i="1"/>
  <c r="AP25" i="1" s="1"/>
  <c r="W25" i="1"/>
  <c r="M25" i="1"/>
  <c r="BH23" i="1"/>
  <c r="AU23" i="1"/>
  <c r="AU40" i="1" s="1"/>
  <c r="AT23" i="1"/>
  <c r="AT40" i="1" s="1"/>
  <c r="AS23" i="1"/>
  <c r="AS40" i="1" s="1"/>
  <c r="AQ23" i="1"/>
  <c r="AQ40" i="1" s="1"/>
  <c r="AP23" i="1"/>
  <c r="AP40" i="1" s="1"/>
  <c r="AO23" i="1"/>
  <c r="AO40" i="1" s="1"/>
  <c r="AL23" i="1"/>
  <c r="M23" i="1" s="1"/>
  <c r="AG23" i="1"/>
  <c r="BH22" i="1"/>
  <c r="AU22" i="1"/>
  <c r="AT22" i="1"/>
  <c r="AS22" i="1"/>
  <c r="AQ22" i="1"/>
  <c r="AO22" i="1"/>
  <c r="AL22" i="1"/>
  <c r="AG22" i="1"/>
  <c r="AR22" i="1" s="1"/>
  <c r="AC22" i="1"/>
  <c r="AP22" i="1" s="1"/>
  <c r="W22" i="1"/>
  <c r="M22" i="1"/>
  <c r="L22" i="1"/>
  <c r="AT21" i="1"/>
  <c r="AS21" i="1"/>
  <c r="AR21" i="1"/>
  <c r="AQ21" i="1"/>
  <c r="AP21" i="1"/>
  <c r="AO21" i="1"/>
  <c r="AL21" i="1"/>
  <c r="AG21" i="1"/>
  <c r="AC21" i="1"/>
  <c r="AC28" i="1" s="1"/>
  <c r="L21" i="1"/>
  <c r="AM20" i="1"/>
  <c r="AK20" i="1"/>
  <c r="AC20" i="1"/>
  <c r="AT19" i="1"/>
  <c r="AS19" i="1"/>
  <c r="AR19" i="1"/>
  <c r="AQ19" i="1"/>
  <c r="AP19" i="1"/>
  <c r="AO19" i="1"/>
  <c r="AL19" i="1"/>
  <c r="AU19" i="1" s="1"/>
  <c r="AG19" i="1"/>
  <c r="AC19" i="1"/>
  <c r="M19" i="1"/>
  <c r="L19" i="1"/>
  <c r="AU18" i="1"/>
  <c r="AT18" i="1"/>
  <c r="AS18" i="1"/>
  <c r="AQ18" i="1"/>
  <c r="AO18" i="1"/>
  <c r="AL18" i="1"/>
  <c r="AG18" i="1"/>
  <c r="AC18" i="1"/>
  <c r="AP18" i="1" s="1"/>
  <c r="M18" i="1"/>
  <c r="BF17" i="1"/>
  <c r="BF20" i="1" s="1"/>
  <c r="AN17" i="1"/>
  <c r="AN20" i="1" s="1"/>
  <c r="AM17" i="1"/>
  <c r="AK17" i="1"/>
  <c r="AJ17" i="1"/>
  <c r="AJ20" i="1" s="1"/>
  <c r="AI17" i="1"/>
  <c r="AI20" i="1" s="1"/>
  <c r="AI27" i="1" s="1"/>
  <c r="AC17" i="1"/>
  <c r="AB17" i="1"/>
  <c r="AB20" i="1" s="1"/>
  <c r="Y17" i="1"/>
  <c r="Y20" i="1" s="1"/>
  <c r="S17" i="1"/>
  <c r="S20" i="1" s="1"/>
  <c r="Q17" i="1"/>
  <c r="Q20" i="1" s="1"/>
  <c r="Q24" i="1" s="1"/>
  <c r="Q26" i="1" s="1"/>
  <c r="K17" i="1"/>
  <c r="K20" i="1" s="1"/>
  <c r="J17" i="1"/>
  <c r="J20" i="1" s="1"/>
  <c r="I17" i="1"/>
  <c r="I20" i="1" s="1"/>
  <c r="BH16" i="1"/>
  <c r="AU16" i="1"/>
  <c r="AU76" i="1" s="1"/>
  <c r="AT16" i="1"/>
  <c r="AS16" i="1"/>
  <c r="AQ16" i="1"/>
  <c r="AP16" i="1"/>
  <c r="AP76" i="1" s="1"/>
  <c r="AO16" i="1"/>
  <c r="AO76" i="1" s="1"/>
  <c r="AL16" i="1"/>
  <c r="AL76" i="1" s="1"/>
  <c r="AG16" i="1"/>
  <c r="AC16" i="1"/>
  <c r="AC76" i="1" s="1"/>
  <c r="Y16" i="1"/>
  <c r="Y76" i="1" s="1"/>
  <c r="BH15" i="1"/>
  <c r="AU15" i="1"/>
  <c r="AU58" i="1" s="1"/>
  <c r="AT15" i="1"/>
  <c r="AT58" i="1" s="1"/>
  <c r="AS15" i="1"/>
  <c r="AL15" i="1"/>
  <c r="AL58" i="1" s="1"/>
  <c r="AH15" i="1"/>
  <c r="AH58" i="1" s="1"/>
  <c r="AF15" i="1"/>
  <c r="AE15" i="1"/>
  <c r="AE58" i="1" s="1"/>
  <c r="AD15" i="1"/>
  <c r="AD58" i="1" s="1"/>
  <c r="AC15" i="1"/>
  <c r="AC58" i="1" s="1"/>
  <c r="AC59" i="1" s="1"/>
  <c r="AB15" i="1"/>
  <c r="AB35" i="1" s="1"/>
  <c r="Z15" i="1"/>
  <c r="Z58" i="1" s="1"/>
  <c r="Y15" i="1"/>
  <c r="X15" i="1"/>
  <c r="X58" i="1" s="1"/>
  <c r="W15" i="1"/>
  <c r="V15" i="1"/>
  <c r="V58" i="1" s="1"/>
  <c r="U15" i="1"/>
  <c r="U58" i="1" s="1"/>
  <c r="T15" i="1"/>
  <c r="T58" i="1" s="1"/>
  <c r="S15" i="1"/>
  <c r="S35" i="1" s="1"/>
  <c r="R15" i="1"/>
  <c r="Q15" i="1"/>
  <c r="P15" i="1"/>
  <c r="P58" i="1" s="1"/>
  <c r="O15" i="1"/>
  <c r="N15" i="1"/>
  <c r="N58" i="1" s="1"/>
  <c r="N59" i="1" s="1"/>
  <c r="M15" i="1"/>
  <c r="I15" i="1"/>
  <c r="I58" i="1" s="1"/>
  <c r="H15" i="1"/>
  <c r="G15" i="1"/>
  <c r="F15" i="1"/>
  <c r="F58" i="1" s="1"/>
  <c r="E15" i="1"/>
  <c r="D15" i="1"/>
  <c r="D58" i="1" s="1"/>
  <c r="C15" i="1"/>
  <c r="AU14" i="1"/>
  <c r="AU13" i="1"/>
  <c r="BH12" i="1"/>
  <c r="AU12" i="1"/>
  <c r="AT12" i="1"/>
  <c r="AQ12" i="1"/>
  <c r="AL12" i="1"/>
  <c r="AI12" i="1"/>
  <c r="AH12" i="1"/>
  <c r="AS12" i="1" s="1"/>
  <c r="AF12" i="1"/>
  <c r="AE12" i="1"/>
  <c r="AD12" i="1"/>
  <c r="AC12" i="1"/>
  <c r="AB12" i="1"/>
  <c r="AP12" i="1" s="1"/>
  <c r="Z12" i="1"/>
  <c r="AO12" i="1" s="1"/>
  <c r="Y12" i="1"/>
  <c r="X12" i="1"/>
  <c r="W12" i="1"/>
  <c r="V12" i="1"/>
  <c r="U12" i="1"/>
  <c r="T12" i="1"/>
  <c r="S12" i="1"/>
  <c r="R12" i="1"/>
  <c r="Q12" i="1"/>
  <c r="P12" i="1"/>
  <c r="O12" i="1"/>
  <c r="N12" i="1"/>
  <c r="M12" i="1"/>
  <c r="I12" i="1"/>
  <c r="H12" i="1"/>
  <c r="G12" i="1"/>
  <c r="F12" i="1"/>
  <c r="E12" i="1"/>
  <c r="D12" i="1"/>
  <c r="C12" i="1"/>
  <c r="BH9" i="1"/>
  <c r="AG9" i="1"/>
  <c r="A9" i="1"/>
  <c r="BF7" i="1"/>
  <c r="AN7" i="1"/>
  <c r="AM7" i="1"/>
  <c r="AL7" i="1"/>
  <c r="AK7" i="1"/>
  <c r="AJ7" i="1"/>
  <c r="AI7" i="1"/>
  <c r="AH7" i="1"/>
  <c r="AF7" i="1"/>
  <c r="AE7" i="1"/>
  <c r="AD7" i="1"/>
  <c r="AB7" i="1"/>
  <c r="Z7" i="1"/>
  <c r="Y7" i="1"/>
  <c r="X7" i="1"/>
  <c r="W7" i="1"/>
  <c r="V7" i="1"/>
  <c r="U7" i="1"/>
  <c r="T7" i="1"/>
  <c r="S7" i="1"/>
  <c r="R7" i="1"/>
  <c r="Q7" i="1"/>
  <c r="P7" i="1"/>
  <c r="O7" i="1"/>
  <c r="N7" i="1"/>
  <c r="L7" i="1"/>
  <c r="K7" i="1"/>
  <c r="J7" i="1"/>
  <c r="I7" i="1"/>
  <c r="F7" i="1"/>
  <c r="E7" i="1"/>
  <c r="D7" i="1"/>
  <c r="C7" i="1"/>
  <c r="AU6" i="1"/>
  <c r="AU7" i="1" s="1"/>
  <c r="AT6" i="1"/>
  <c r="AS6" i="1"/>
  <c r="AS7" i="1" s="1"/>
  <c r="AR6" i="1"/>
  <c r="AR7" i="1" s="1"/>
  <c r="AQ6" i="1"/>
  <c r="AQ7" i="1" s="1"/>
  <c r="AP6" i="1"/>
  <c r="AO6" i="1"/>
  <c r="AG6" i="1"/>
  <c r="AC6" i="1"/>
  <c r="AC7" i="1" s="1"/>
  <c r="M6" i="1"/>
  <c r="H6" i="1"/>
  <c r="H7" i="1" s="1"/>
  <c r="G6" i="1"/>
  <c r="G7" i="1" s="1"/>
  <c r="AU5" i="1"/>
  <c r="AT5" i="1"/>
  <c r="AT7" i="1" s="1"/>
  <c r="AS5" i="1"/>
  <c r="AQ5" i="1"/>
  <c r="AO5" i="1"/>
  <c r="AO7" i="1" s="1"/>
  <c r="AG5" i="1"/>
  <c r="AR5" i="1" s="1"/>
  <c r="AC5" i="1"/>
  <c r="AP5" i="1" s="1"/>
  <c r="M5" i="1"/>
  <c r="M7" i="1" s="1"/>
  <c r="H5" i="1"/>
  <c r="G5" i="1"/>
  <c r="K4" i="1"/>
  <c r="J4" i="1"/>
  <c r="I4" i="1"/>
  <c r="H4" i="1"/>
  <c r="Q31" i="1" l="1"/>
  <c r="Q41" i="1"/>
  <c r="Q42" i="1" s="1"/>
  <c r="AP7" i="1"/>
  <c r="AR48" i="1"/>
  <c r="AR53" i="1" s="1"/>
  <c r="C35" i="1"/>
  <c r="C58" i="1"/>
  <c r="S28" i="1"/>
  <c r="S27" i="1"/>
  <c r="AU21" i="1"/>
  <c r="M21" i="1"/>
  <c r="S24" i="1"/>
  <c r="S26" i="1" s="1"/>
  <c r="AS53" i="1"/>
  <c r="AS54" i="1"/>
  <c r="AO54" i="1"/>
  <c r="I59" i="1"/>
  <c r="I60" i="1"/>
  <c r="O17" i="1"/>
  <c r="O20" i="1" s="1"/>
  <c r="O35" i="1"/>
  <c r="W35" i="1"/>
  <c r="W17" i="1"/>
  <c r="W20" i="1" s="1"/>
  <c r="W58" i="1"/>
  <c r="AF35" i="1"/>
  <c r="AF58" i="1"/>
  <c r="AF17" i="1"/>
  <c r="AF20" i="1" s="1"/>
  <c r="Y27" i="1"/>
  <c r="Y28" i="1"/>
  <c r="AN24" i="1"/>
  <c r="AN26" i="1" s="1"/>
  <c r="AN31" i="1" s="1"/>
  <c r="AN27" i="1"/>
  <c r="AN28" i="1"/>
  <c r="AK28" i="1"/>
  <c r="AK24" i="1"/>
  <c r="AK26" i="1" s="1"/>
  <c r="AK41" i="1" s="1"/>
  <c r="AK27" i="1"/>
  <c r="Y24" i="1"/>
  <c r="Y26" i="1" s="1"/>
  <c r="AH35" i="1"/>
  <c r="K28" i="1"/>
  <c r="K27" i="1"/>
  <c r="AP45" i="1"/>
  <c r="AC46" i="1"/>
  <c r="AD73" i="1" s="1"/>
  <c r="K54" i="1"/>
  <c r="K75" i="1" s="1"/>
  <c r="K53" i="1"/>
  <c r="AG7" i="1"/>
  <c r="AR18" i="1"/>
  <c r="L18" i="1"/>
  <c r="E58" i="1"/>
  <c r="E17" i="1"/>
  <c r="E20" i="1" s="1"/>
  <c r="E35" i="1"/>
  <c r="AH59" i="1"/>
  <c r="AH60" i="1" s="1"/>
  <c r="AS60" i="1" s="1"/>
  <c r="AS59" i="1" s="1"/>
  <c r="AR16" i="1"/>
  <c r="L16" i="1"/>
  <c r="AB28" i="1"/>
  <c r="AB27" i="1"/>
  <c r="AM24" i="1"/>
  <c r="AM26" i="1" s="1"/>
  <c r="AM31" i="1" s="1"/>
  <c r="AM27" i="1"/>
  <c r="AM28" i="1"/>
  <c r="AB24" i="1"/>
  <c r="AB26" i="1" s="1"/>
  <c r="Q35" i="1"/>
  <c r="Q58" i="1"/>
  <c r="Y58" i="1"/>
  <c r="Y35" i="1"/>
  <c r="C17" i="1"/>
  <c r="C20" i="1" s="1"/>
  <c r="AG40" i="1"/>
  <c r="L40" i="1" s="1"/>
  <c r="L23" i="1"/>
  <c r="AR23" i="1"/>
  <c r="AR40" i="1" s="1"/>
  <c r="S54" i="1"/>
  <c r="S53" i="1"/>
  <c r="O58" i="1"/>
  <c r="F72" i="1"/>
  <c r="AJ28" i="1"/>
  <c r="AJ24" i="1"/>
  <c r="AJ26" i="1" s="1"/>
  <c r="AJ27" i="1"/>
  <c r="K24" i="1"/>
  <c r="K26" i="1" s="1"/>
  <c r="D73" i="1"/>
  <c r="D48" i="1"/>
  <c r="Q27" i="1"/>
  <c r="Q28" i="1"/>
  <c r="AQ53" i="1"/>
  <c r="AQ54" i="1"/>
  <c r="AC24" i="1"/>
  <c r="AC26" i="1" s="1"/>
  <c r="AC27" i="1"/>
  <c r="AR12" i="1"/>
  <c r="G17" i="1"/>
  <c r="G20" i="1" s="1"/>
  <c r="G58" i="1"/>
  <c r="G35" i="1"/>
  <c r="R58" i="1"/>
  <c r="R35" i="1"/>
  <c r="R17" i="1"/>
  <c r="R20" i="1" s="1"/>
  <c r="AS58" i="1"/>
  <c r="AS17" i="1"/>
  <c r="AS20" i="1" s="1"/>
  <c r="AS35" i="1"/>
  <c r="I27" i="1"/>
  <c r="I28" i="1"/>
  <c r="AH17" i="1"/>
  <c r="AH20" i="1" s="1"/>
  <c r="BF24" i="1"/>
  <c r="BF26" i="1" s="1"/>
  <c r="BF31" i="1" s="1"/>
  <c r="BF27" i="1"/>
  <c r="BF28" i="1"/>
  <c r="AR29" i="1"/>
  <c r="L29" i="1"/>
  <c r="AL72" i="1"/>
  <c r="AU73" i="1"/>
  <c r="AN53" i="1"/>
  <c r="AN54" i="1"/>
  <c r="AG12" i="1"/>
  <c r="L12" i="1" s="1"/>
  <c r="H58" i="1"/>
  <c r="H17" i="1"/>
  <c r="H20" i="1" s="1"/>
  <c r="H35" i="1"/>
  <c r="J28" i="1"/>
  <c r="J24" i="1"/>
  <c r="J26" i="1" s="1"/>
  <c r="AI28" i="1"/>
  <c r="AI24" i="1"/>
  <c r="AI26" i="1" s="1"/>
  <c r="AS28" i="1"/>
  <c r="I24" i="1"/>
  <c r="I26" i="1" s="1"/>
  <c r="J27" i="1"/>
  <c r="L73" i="1"/>
  <c r="L48" i="1"/>
  <c r="L53" i="1" s="1"/>
  <c r="Y54" i="1"/>
  <c r="Y53" i="1"/>
  <c r="P59" i="1"/>
  <c r="P60" i="1" s="1"/>
  <c r="X59" i="1"/>
  <c r="X60" i="1" s="1"/>
  <c r="AG15" i="1"/>
  <c r="Z17" i="1"/>
  <c r="Z20" i="1" s="1"/>
  <c r="M35" i="1"/>
  <c r="V35" i="1"/>
  <c r="Z53" i="1"/>
  <c r="Z54" i="1"/>
  <c r="C53" i="1"/>
  <c r="AJ59" i="1"/>
  <c r="AJ60" i="1" s="1"/>
  <c r="AT60" i="1" s="1"/>
  <c r="AT59" i="1" s="1"/>
  <c r="F59" i="1"/>
  <c r="F60" i="1" s="1"/>
  <c r="N72" i="1"/>
  <c r="F35" i="1"/>
  <c r="N35" i="1"/>
  <c r="X35" i="1"/>
  <c r="AT35" i="1"/>
  <c r="AR39" i="1"/>
  <c r="AR36" i="1" s="1"/>
  <c r="L39" i="1"/>
  <c r="L36" i="1" s="1"/>
  <c r="AL40" i="1"/>
  <c r="M40" i="1" s="1"/>
  <c r="AR73" i="1"/>
  <c r="AF72" i="1"/>
  <c r="O53" i="1"/>
  <c r="O54" i="1"/>
  <c r="AR52" i="1"/>
  <c r="AG50" i="1"/>
  <c r="AB53" i="1"/>
  <c r="S58" i="1"/>
  <c r="AE59" i="1"/>
  <c r="AE60" i="1" s="1"/>
  <c r="AQ76" i="1"/>
  <c r="Z60" i="1"/>
  <c r="AO60" i="1" s="1"/>
  <c r="AL60" i="1"/>
  <c r="AU60" i="1" s="1"/>
  <c r="AU59" i="1" s="1"/>
  <c r="M58" i="1"/>
  <c r="AL59" i="1"/>
  <c r="D17" i="1"/>
  <c r="D20" i="1" s="1"/>
  <c r="T17" i="1"/>
  <c r="T20" i="1" s="1"/>
  <c r="P48" i="1"/>
  <c r="P73" i="1"/>
  <c r="P72" i="1" s="1"/>
  <c r="X48" i="1"/>
  <c r="X73" i="1"/>
  <c r="X72" i="1" s="1"/>
  <c r="AG48" i="1"/>
  <c r="AG73" i="1"/>
  <c r="BF53" i="1"/>
  <c r="BF54" i="1"/>
  <c r="AP54" i="1"/>
  <c r="AS76" i="1"/>
  <c r="AE72" i="1"/>
  <c r="AO15" i="1"/>
  <c r="U17" i="1"/>
  <c r="U20" i="1" s="1"/>
  <c r="AD17" i="1"/>
  <c r="AD20" i="1" s="1"/>
  <c r="AL17" i="1"/>
  <c r="AT17" i="1"/>
  <c r="AT20" i="1" s="1"/>
  <c r="P35" i="1"/>
  <c r="Z35" i="1"/>
  <c r="AL35" i="1"/>
  <c r="AU35" i="1" s="1"/>
  <c r="M73" i="1"/>
  <c r="M72" i="1" s="1"/>
  <c r="M48" i="1"/>
  <c r="M53" i="1" s="1"/>
  <c r="AU48" i="1"/>
  <c r="H48" i="1"/>
  <c r="H73" i="1"/>
  <c r="H72" i="1" s="1"/>
  <c r="Y73" i="1"/>
  <c r="Y72" i="1" s="1"/>
  <c r="R53" i="1"/>
  <c r="R54" i="1"/>
  <c r="AF53" i="1"/>
  <c r="AF54" i="1"/>
  <c r="M59" i="1"/>
  <c r="C59" i="1"/>
  <c r="U66" i="1"/>
  <c r="U71" i="1" s="1"/>
  <c r="U72" i="1" s="1"/>
  <c r="AT76" i="1"/>
  <c r="AM72" i="1"/>
  <c r="AC60" i="1"/>
  <c r="AP15" i="1"/>
  <c r="M16" i="1"/>
  <c r="M17" i="1" s="1"/>
  <c r="M20" i="1" s="1"/>
  <c r="F17" i="1"/>
  <c r="F20" i="1" s="1"/>
  <c r="N17" i="1"/>
  <c r="N20" i="1" s="1"/>
  <c r="V17" i="1"/>
  <c r="V20" i="1" s="1"/>
  <c r="AE17" i="1"/>
  <c r="AE20" i="1" s="1"/>
  <c r="I35" i="1"/>
  <c r="AC35" i="1"/>
  <c r="AP46" i="1"/>
  <c r="AP48" i="1" s="1"/>
  <c r="AP53" i="1" s="1"/>
  <c r="I73" i="1"/>
  <c r="I72" i="1" s="1"/>
  <c r="R73" i="1"/>
  <c r="R72" i="1" s="1"/>
  <c r="Z73" i="1"/>
  <c r="AI73" i="1"/>
  <c r="AI72" i="1" s="1"/>
  <c r="AI48" i="1"/>
  <c r="G53" i="1"/>
  <c r="G54" i="1"/>
  <c r="G75" i="1" s="1"/>
  <c r="L50" i="1"/>
  <c r="AR50" i="1"/>
  <c r="AB58" i="1"/>
  <c r="M76" i="1"/>
  <c r="AT66" i="1"/>
  <c r="AT71" i="1" s="1"/>
  <c r="AJ71" i="1"/>
  <c r="AJ72" i="1" s="1"/>
  <c r="AT72" i="1" s="1"/>
  <c r="AR67" i="1"/>
  <c r="L67" i="1"/>
  <c r="U59" i="1"/>
  <c r="U60" i="1" s="1"/>
  <c r="AD59" i="1"/>
  <c r="AD60" i="1" s="1"/>
  <c r="AQ15" i="1"/>
  <c r="AD35" i="1"/>
  <c r="AG36" i="1"/>
  <c r="AT36" i="1"/>
  <c r="S73" i="1"/>
  <c r="S72" i="1" s="1"/>
  <c r="X74" i="1"/>
  <c r="AB73" i="1"/>
  <c r="AT73" i="1"/>
  <c r="AJ48" i="1"/>
  <c r="M54" i="1"/>
  <c r="M75" i="1" s="1"/>
  <c r="Q53" i="1"/>
  <c r="AG58" i="1"/>
  <c r="T59" i="1"/>
  <c r="T60" i="1" s="1"/>
  <c r="C71" i="1"/>
  <c r="Q66" i="1"/>
  <c r="Q71" i="1" s="1"/>
  <c r="D60" i="1"/>
  <c r="N60" i="1"/>
  <c r="V60" i="1"/>
  <c r="P17" i="1"/>
  <c r="P20" i="1" s="1"/>
  <c r="X17" i="1"/>
  <c r="X20" i="1" s="1"/>
  <c r="T35" i="1"/>
  <c r="AE35" i="1"/>
  <c r="C72" i="1"/>
  <c r="T73" i="1"/>
  <c r="T72" i="1" s="1"/>
  <c r="T48" i="1"/>
  <c r="Y74" i="1"/>
  <c r="AK73" i="1"/>
  <c r="AK72" i="1" s="1"/>
  <c r="AK48" i="1"/>
  <c r="J48" i="1"/>
  <c r="W53" i="1"/>
  <c r="W54" i="1"/>
  <c r="AT54" i="1"/>
  <c r="AP50" i="1"/>
  <c r="V59" i="1"/>
  <c r="F75" i="1"/>
  <c r="L65" i="1"/>
  <c r="L76" i="1" s="1"/>
  <c r="AR65" i="1"/>
  <c r="AR76" i="1" s="1"/>
  <c r="AG76" i="1"/>
  <c r="AB71" i="1"/>
  <c r="AP66" i="1"/>
  <c r="AP71" i="1" s="1"/>
  <c r="AS66" i="1"/>
  <c r="AS71" i="1" s="1"/>
  <c r="O74" i="1"/>
  <c r="J60" i="1"/>
  <c r="D66" i="1"/>
  <c r="D71" i="1" s="1"/>
  <c r="Q73" i="1"/>
  <c r="AH73" i="1"/>
  <c r="E66" i="1"/>
  <c r="E71" i="1" s="1"/>
  <c r="M66" i="1"/>
  <c r="M71" i="1" s="1"/>
  <c r="AD66" i="1"/>
  <c r="AO66" i="1"/>
  <c r="AO71" i="1" s="1"/>
  <c r="J71" i="1"/>
  <c r="F66" i="1"/>
  <c r="F71" i="1" s="1"/>
  <c r="R74" i="1"/>
  <c r="AI74" i="1"/>
  <c r="E48" i="1"/>
  <c r="U48" i="1"/>
  <c r="U53" i="1" s="1"/>
  <c r="AD48" i="1"/>
  <c r="AL48" i="1"/>
  <c r="G66" i="1"/>
  <c r="G71" i="1" s="1"/>
  <c r="G72" i="1" s="1"/>
  <c r="AB74" i="1"/>
  <c r="E73" i="1"/>
  <c r="T74" i="1"/>
  <c r="AQ73" i="1" l="1"/>
  <c r="AD72" i="1"/>
  <c r="AQ72" i="1" s="1"/>
  <c r="M24" i="1"/>
  <c r="M26" i="1" s="1"/>
  <c r="M41" i="1" s="1"/>
  <c r="M27" i="1"/>
  <c r="AQ60" i="1"/>
  <c r="AD71" i="1"/>
  <c r="AQ66" i="1"/>
  <c r="AQ71" i="1" s="1"/>
  <c r="AG59" i="1"/>
  <c r="L59" i="1" s="1"/>
  <c r="L58" i="1"/>
  <c r="AH72" i="1"/>
  <c r="AS72" i="1" s="1"/>
  <c r="AS73" i="1"/>
  <c r="AL74" i="1"/>
  <c r="U54" i="1"/>
  <c r="AO73" i="1"/>
  <c r="Z72" i="1"/>
  <c r="AO72" i="1" s="1"/>
  <c r="AG53" i="1"/>
  <c r="AG54" i="1"/>
  <c r="AC41" i="1"/>
  <c r="AC42" i="1" s="1"/>
  <c r="AC31" i="1"/>
  <c r="Q72" i="1"/>
  <c r="U74" i="1"/>
  <c r="AJ54" i="1"/>
  <c r="AJ53" i="1"/>
  <c r="AR54" i="1"/>
  <c r="V24" i="1"/>
  <c r="V26" i="1" s="1"/>
  <c r="V27" i="1"/>
  <c r="V28" i="1"/>
  <c r="AM74" i="1"/>
  <c r="D24" i="1"/>
  <c r="D26" i="1" s="1"/>
  <c r="D27" i="1"/>
  <c r="D28" i="1" s="1"/>
  <c r="M60" i="1"/>
  <c r="AU72" i="1"/>
  <c r="W59" i="1"/>
  <c r="W60" i="1" s="1"/>
  <c r="AK53" i="1"/>
  <c r="AK54" i="1"/>
  <c r="J31" i="1"/>
  <c r="J41" i="1"/>
  <c r="J42" i="1" s="1"/>
  <c r="AL54" i="1"/>
  <c r="AL53" i="1"/>
  <c r="W74" i="1"/>
  <c r="N24" i="1"/>
  <c r="N26" i="1" s="1"/>
  <c r="N27" i="1"/>
  <c r="N28" i="1"/>
  <c r="S59" i="1"/>
  <c r="S60" i="1" s="1"/>
  <c r="AG66" i="1"/>
  <c r="AJ74" i="1"/>
  <c r="AH27" i="1"/>
  <c r="AH28" i="1"/>
  <c r="AH24" i="1"/>
  <c r="AH26" i="1" s="1"/>
  <c r="R59" i="1"/>
  <c r="R60" i="1" s="1"/>
  <c r="AJ31" i="1"/>
  <c r="AJ41" i="1"/>
  <c r="AJ42" i="1" s="1"/>
  <c r="AB31" i="1"/>
  <c r="AP31" i="1" s="1"/>
  <c r="AB41" i="1"/>
  <c r="AB42" i="1" s="1"/>
  <c r="AP42" i="1" s="1"/>
  <c r="W24" i="1"/>
  <c r="W26" i="1" s="1"/>
  <c r="W27" i="1"/>
  <c r="W28" i="1"/>
  <c r="C60" i="1"/>
  <c r="AI53" i="1"/>
  <c r="AI54" i="1"/>
  <c r="AE24" i="1"/>
  <c r="AE26" i="1" s="1"/>
  <c r="AE27" i="1"/>
  <c r="AE28" i="1"/>
  <c r="AO58" i="1"/>
  <c r="AO35" i="1"/>
  <c r="AO17" i="1"/>
  <c r="AO20" i="1" s="1"/>
  <c r="T28" i="1"/>
  <c r="T24" i="1"/>
  <c r="T26" i="1" s="1"/>
  <c r="T27" i="1"/>
  <c r="R28" i="1"/>
  <c r="R24" i="1"/>
  <c r="R26" i="1" s="1"/>
  <c r="R27" i="1"/>
  <c r="K31" i="1"/>
  <c r="K41" i="1"/>
  <c r="K42" i="1" s="1"/>
  <c r="AG71" i="1"/>
  <c r="AD54" i="1"/>
  <c r="AD53" i="1"/>
  <c r="J53" i="1"/>
  <c r="J54" i="1"/>
  <c r="J75" i="1" s="1"/>
  <c r="AQ58" i="1"/>
  <c r="AQ17" i="1"/>
  <c r="AQ20" i="1" s="1"/>
  <c r="AQ35" i="1"/>
  <c r="F24" i="1"/>
  <c r="F26" i="1" s="1"/>
  <c r="F27" i="1"/>
  <c r="F28" i="1"/>
  <c r="V74" i="1"/>
  <c r="Q59" i="1"/>
  <c r="Q60" i="1" s="1"/>
  <c r="X53" i="1"/>
  <c r="X54" i="1"/>
  <c r="S74" i="1"/>
  <c r="I31" i="1"/>
  <c r="I41" i="1"/>
  <c r="I42" i="1" s="1"/>
  <c r="H24" i="1"/>
  <c r="H26" i="1" s="1"/>
  <c r="H27" i="1"/>
  <c r="H28" i="1"/>
  <c r="J72" i="1"/>
  <c r="AG72" i="1" s="1"/>
  <c r="AR72" i="1" s="1"/>
  <c r="Y31" i="1"/>
  <c r="Y41" i="1"/>
  <c r="Y42" i="1" s="1"/>
  <c r="X24" i="1"/>
  <c r="X26" i="1" s="1"/>
  <c r="X27" i="1"/>
  <c r="X28" i="1"/>
  <c r="AT24" i="1"/>
  <c r="AT26" i="1" s="1"/>
  <c r="AT41" i="1" s="1"/>
  <c r="AT27" i="1"/>
  <c r="AT28" i="1"/>
  <c r="H59" i="1"/>
  <c r="H60" i="1" s="1"/>
  <c r="G59" i="1"/>
  <c r="G60" i="1"/>
  <c r="S31" i="1"/>
  <c r="S41" i="1"/>
  <c r="S42" i="1" s="1"/>
  <c r="AK74" i="1"/>
  <c r="E54" i="1"/>
  <c r="E75" i="1" s="1"/>
  <c r="E53" i="1"/>
  <c r="P24" i="1"/>
  <c r="P26" i="1" s="1"/>
  <c r="P27" i="1"/>
  <c r="P28" i="1"/>
  <c r="AB72" i="1"/>
  <c r="AP73" i="1"/>
  <c r="AN74" i="1"/>
  <c r="AP35" i="1"/>
  <c r="AP58" i="1"/>
  <c r="AP17" i="1"/>
  <c r="AP20" i="1" s="1"/>
  <c r="H53" i="1"/>
  <c r="H54" i="1"/>
  <c r="H75" i="1" s="1"/>
  <c r="AU17" i="1"/>
  <c r="AU20" i="1" s="1"/>
  <c r="AL20" i="1"/>
  <c r="Q74" i="1"/>
  <c r="AO59" i="1"/>
  <c r="G24" i="1"/>
  <c r="G26" i="1" s="1"/>
  <c r="G27" i="1"/>
  <c r="G28" i="1"/>
  <c r="C27" i="1"/>
  <c r="C28" i="1" s="1"/>
  <c r="C24" i="1"/>
  <c r="C26" i="1" s="1"/>
  <c r="AF24" i="1"/>
  <c r="AF26" i="1" s="1"/>
  <c r="AF27" i="1"/>
  <c r="AF28" i="1"/>
  <c r="O24" i="1"/>
  <c r="O26" i="1" s="1"/>
  <c r="O27" i="1"/>
  <c r="O28" i="1"/>
  <c r="M28" i="1"/>
  <c r="AB59" i="1"/>
  <c r="AB60" i="1"/>
  <c r="AP60" i="1" s="1"/>
  <c r="AP59" i="1" s="1"/>
  <c r="AU53" i="1"/>
  <c r="AU54" i="1"/>
  <c r="AD24" i="1"/>
  <c r="AD26" i="1" s="1"/>
  <c r="AD27" i="1"/>
  <c r="AD28" i="1"/>
  <c r="P53" i="1"/>
  <c r="P54" i="1"/>
  <c r="Z28" i="1"/>
  <c r="Z24" i="1"/>
  <c r="Z26" i="1" s="1"/>
  <c r="Z27" i="1"/>
  <c r="AI31" i="1"/>
  <c r="AI41" i="1"/>
  <c r="AI42" i="1" s="1"/>
  <c r="AS24" i="1"/>
  <c r="AS26" i="1" s="1"/>
  <c r="AS41" i="1" s="1"/>
  <c r="AS27" i="1"/>
  <c r="D53" i="1"/>
  <c r="D54" i="1"/>
  <c r="D75" i="1" s="1"/>
  <c r="O59" i="1"/>
  <c r="O60" i="1"/>
  <c r="E24" i="1"/>
  <c r="E26" i="1" s="1"/>
  <c r="E27" i="1"/>
  <c r="E28" i="1"/>
  <c r="AC73" i="1"/>
  <c r="AC48" i="1"/>
  <c r="AH74" i="1"/>
  <c r="AF59" i="1"/>
  <c r="AF60" i="1" s="1"/>
  <c r="E72" i="1"/>
  <c r="Z74" i="1"/>
  <c r="AO74" i="1" s="1"/>
  <c r="P74" i="1"/>
  <c r="T53" i="1"/>
  <c r="T54" i="1"/>
  <c r="L54" i="1"/>
  <c r="L75" i="1" s="1"/>
  <c r="U24" i="1"/>
  <c r="U26" i="1" s="1"/>
  <c r="U27" i="1"/>
  <c r="U28" i="1"/>
  <c r="AG35" i="1"/>
  <c r="AG17" i="1"/>
  <c r="AG20" i="1" s="1"/>
  <c r="L15" i="1"/>
  <c r="D72" i="1"/>
  <c r="Y59" i="1"/>
  <c r="Y60" i="1"/>
  <c r="E59" i="1"/>
  <c r="E60" i="1" s="1"/>
  <c r="AR15" i="1"/>
  <c r="L17" i="1" l="1"/>
  <c r="L20" i="1" s="1"/>
  <c r="L35" i="1"/>
  <c r="AC53" i="1"/>
  <c r="AC54" i="1"/>
  <c r="C31" i="1"/>
  <c r="C41" i="1"/>
  <c r="C42" i="1" s="1"/>
  <c r="AU24" i="1"/>
  <c r="AU26" i="1" s="1"/>
  <c r="AU41" i="1" s="1"/>
  <c r="AU27" i="1"/>
  <c r="AP72" i="1"/>
  <c r="H41" i="1"/>
  <c r="H42" i="1" s="1"/>
  <c r="H31" i="1"/>
  <c r="AE41" i="1"/>
  <c r="AE42" i="1" s="1"/>
  <c r="AE31" i="1"/>
  <c r="AL24" i="1"/>
  <c r="AL26" i="1" s="1"/>
  <c r="AL27" i="1"/>
  <c r="AL28" i="1"/>
  <c r="AG24" i="1"/>
  <c r="AG26" i="1" s="1"/>
  <c r="AG27" i="1"/>
  <c r="AG28" i="1"/>
  <c r="T41" i="1"/>
  <c r="T42" i="1" s="1"/>
  <c r="T31" i="1"/>
  <c r="AR66" i="1"/>
  <c r="AR71" i="1" s="1"/>
  <c r="L66" i="1"/>
  <c r="L71" i="1" s="1"/>
  <c r="L72" i="1" s="1"/>
  <c r="U41" i="1"/>
  <c r="U42" i="1" s="1"/>
  <c r="U31" i="1"/>
  <c r="AF41" i="1"/>
  <c r="AF42" i="1" s="1"/>
  <c r="AF31" i="1"/>
  <c r="N41" i="1"/>
  <c r="N42" i="1" s="1"/>
  <c r="N31" i="1"/>
  <c r="AC72" i="1"/>
  <c r="AG74" i="1"/>
  <c r="AU74" i="1" s="1"/>
  <c r="AF74" i="1"/>
  <c r="AE74" i="1"/>
  <c r="AS74" i="1" s="1"/>
  <c r="AR35" i="1"/>
  <c r="AR58" i="1"/>
  <c r="AR17" i="1"/>
  <c r="AR20" i="1" s="1"/>
  <c r="X41" i="1"/>
  <c r="X42" i="1" s="1"/>
  <c r="X31" i="1"/>
  <c r="F41" i="1"/>
  <c r="F42" i="1" s="1"/>
  <c r="F31" i="1"/>
  <c r="V41" i="1"/>
  <c r="V42" i="1" s="1"/>
  <c r="V31" i="1"/>
  <c r="AQ59" i="1"/>
  <c r="AP27" i="1"/>
  <c r="AP24" i="1"/>
  <c r="AP26" i="1" s="1"/>
  <c r="AP41" i="1" s="1"/>
  <c r="AP28" i="1"/>
  <c r="P41" i="1"/>
  <c r="P42" i="1" s="1"/>
  <c r="P31" i="1"/>
  <c r="AO24" i="1"/>
  <c r="AO26" i="1" s="1"/>
  <c r="AO41" i="1" s="1"/>
  <c r="AO27" i="1"/>
  <c r="AO28" i="1"/>
  <c r="AU28" i="1"/>
  <c r="E41" i="1"/>
  <c r="E42" i="1" s="1"/>
  <c r="E31" i="1"/>
  <c r="AD41" i="1"/>
  <c r="AD42" i="1" s="1"/>
  <c r="AQ42" i="1" s="1"/>
  <c r="AD31" i="1"/>
  <c r="AQ31" i="1" s="1"/>
  <c r="O41" i="1"/>
  <c r="O42" i="1" s="1"/>
  <c r="O31" i="1"/>
  <c r="G41" i="1"/>
  <c r="G42" i="1" s="1"/>
  <c r="G31" i="1"/>
  <c r="AQ24" i="1"/>
  <c r="AQ26" i="1" s="1"/>
  <c r="AQ41" i="1" s="1"/>
  <c r="AQ27" i="1"/>
  <c r="AQ28" i="1"/>
  <c r="AK31" i="1"/>
  <c r="AT31" i="1" s="1"/>
  <c r="AC74" i="1"/>
  <c r="AH31" i="1"/>
  <c r="AS31" i="1" s="1"/>
  <c r="AH41" i="1"/>
  <c r="AH42" i="1" s="1"/>
  <c r="AS42" i="1" s="1"/>
  <c r="AG60" i="1"/>
  <c r="L60" i="1" s="1"/>
  <c r="Z31" i="1"/>
  <c r="AO31" i="1" s="1"/>
  <c r="Z41" i="1"/>
  <c r="Z42" i="1" s="1"/>
  <c r="AO42" i="1" s="1"/>
  <c r="R31" i="1"/>
  <c r="R41" i="1"/>
  <c r="R42" i="1" s="1"/>
  <c r="W41" i="1"/>
  <c r="W42" i="1" s="1"/>
  <c r="W31" i="1"/>
  <c r="D41" i="1"/>
  <c r="D42" i="1" s="1"/>
  <c r="D31" i="1"/>
  <c r="AD74" i="1"/>
  <c r="AR74" i="1" s="1"/>
  <c r="AR24" i="1" l="1"/>
  <c r="AR26" i="1" s="1"/>
  <c r="AR41" i="1" s="1"/>
  <c r="AR27" i="1"/>
  <c r="AR28" i="1"/>
  <c r="AL41" i="1"/>
  <c r="AL42" i="1" s="1"/>
  <c r="AL31" i="1"/>
  <c r="AK42" i="1"/>
  <c r="AT42" i="1" s="1"/>
  <c r="AR42" i="1"/>
  <c r="AT74" i="1"/>
  <c r="AQ74" i="1"/>
  <c r="AP74" i="1"/>
  <c r="AG42" i="1"/>
  <c r="L42" i="1" s="1"/>
  <c r="AG41" i="1"/>
  <c r="AG31" i="1"/>
  <c r="L31" i="1" s="1"/>
  <c r="L24" i="1"/>
  <c r="L26" i="1" s="1"/>
  <c r="L41" i="1" s="1"/>
  <c r="L27" i="1"/>
  <c r="L28" i="1"/>
  <c r="AR60" i="1"/>
  <c r="AR59" i="1" s="1"/>
  <c r="AU31" i="1" l="1"/>
  <c r="M31" i="1"/>
  <c r="AU42" i="1"/>
  <c r="M42" i="1"/>
  <c r="AR31" i="1"/>
</calcChain>
</file>

<file path=xl/comments1.xml><?xml version="1.0" encoding="utf-8"?>
<comments xmlns="http://schemas.openxmlformats.org/spreadsheetml/2006/main">
  <authors>
    <author>Pimanee Ekkachaiworrasin</author>
    <author>jittreeya.p</author>
    <author>Vikash</author>
    <author>Vikash Jalan</author>
  </authors>
  <commentList>
    <comment ref="F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G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R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S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T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U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V2" authorId="1" shapeId="0">
      <text>
        <r>
          <rPr>
            <b/>
            <sz val="9"/>
            <color indexed="81"/>
            <rFont val="Tahoma"/>
            <family val="2"/>
          </rPr>
          <t>jittreeya.p:</t>
        </r>
        <r>
          <rPr>
            <sz val="9"/>
            <color indexed="81"/>
            <rFont val="Tahoma"/>
            <family val="2"/>
          </rPr>
          <t xml:space="preserve">
Restated 1Q15 with revaluation</t>
        </r>
      </text>
    </comment>
    <comment ref="W2" authorId="2" shapeId="0">
      <text>
        <r>
          <rPr>
            <b/>
            <sz val="9"/>
            <color indexed="81"/>
            <rFont val="Tahoma"/>
            <family val="2"/>
          </rPr>
          <t>Vikash:</t>
        </r>
        <r>
          <rPr>
            <sz val="9"/>
            <color indexed="81"/>
            <rFont val="Tahoma"/>
            <family val="2"/>
          </rPr>
          <t xml:space="preserve">
Restated in 3Q15 with gain on bargain purchase in Cepsa Canada</t>
        </r>
      </text>
    </comment>
    <comment ref="X2" authorId="0" shapeId="0">
      <text>
        <r>
          <rPr>
            <b/>
            <sz val="9"/>
            <color indexed="81"/>
            <rFont val="Tahoma"/>
            <family val="2"/>
          </rPr>
          <t>Pimanee Ekkachaiworrasin:</t>
        </r>
        <r>
          <rPr>
            <sz val="9"/>
            <color indexed="81"/>
            <rFont val="Tahoma"/>
            <family val="2"/>
          </rPr>
          <t xml:space="preserve">
Restated 3Q15 with revaluation</t>
        </r>
      </text>
    </comment>
    <comment ref="AA6" authorId="3" shapeId="0">
      <text>
        <r>
          <rPr>
            <b/>
            <sz val="9"/>
            <color indexed="81"/>
            <rFont val="Tahoma"/>
            <family val="2"/>
          </rPr>
          <t>Vikash Jalan:</t>
        </r>
        <r>
          <rPr>
            <sz val="9"/>
            <color indexed="81"/>
            <rFont val="Tahoma"/>
            <family val="2"/>
          </rPr>
          <t xml:space="preserve">
Acquisition: BP Decatur (Aromatics Decatur) and Cepsa Spain (IVL Spain) volumes </t>
        </r>
      </text>
    </comment>
    <comment ref="AE6" authorId="3" shapeId="0">
      <text>
        <r>
          <rPr>
            <b/>
            <sz val="9"/>
            <color indexed="81"/>
            <rFont val="Tahoma"/>
            <family val="2"/>
          </rPr>
          <t>Vikash Jalan:</t>
        </r>
        <r>
          <rPr>
            <sz val="9"/>
            <color indexed="81"/>
            <rFont val="Tahoma"/>
            <family val="2"/>
          </rPr>
          <t xml:space="preserve">
45KT lower EOEG due to turnaround, 45KT lower PET/PTA at Rotetrdam due to tie in of PTA expansion started in 3Q17, total imapct ~90KT in 2Q17</t>
        </r>
      </text>
    </comment>
    <comment ref="D7" authorId="2" shapeId="0">
      <text>
        <r>
          <rPr>
            <b/>
            <sz val="9"/>
            <color indexed="81"/>
            <rFont val="Tahoma"/>
            <family val="2"/>
          </rPr>
          <t>Vikash:</t>
        </r>
        <r>
          <rPr>
            <sz val="9"/>
            <color indexed="81"/>
            <rFont val="Tahoma"/>
            <family val="2"/>
          </rPr>
          <t xml:space="preserve">
Capcaities were Rerated in 2011 almost first time based on the acheivable and sustainable produciton basis, hence operating rates are lower partially due to this</t>
        </r>
      </text>
    </comment>
    <comment ref="X7" authorId="2" shapeId="0">
      <text>
        <r>
          <rPr>
            <b/>
            <sz val="9"/>
            <color indexed="81"/>
            <rFont val="Tahoma"/>
            <family val="2"/>
          </rPr>
          <t>Vikash:</t>
        </r>
        <r>
          <rPr>
            <sz val="9"/>
            <color indexed="81"/>
            <rFont val="Tahoma"/>
            <family val="2"/>
          </rPr>
          <t xml:space="preserve">
Lower on August holidays in Europe, amonth long unplanned SD in EOEG in NA, PTTGC FM in Thailand impacting PX supplies</t>
        </r>
      </text>
    </comment>
    <comment ref="Z7" authorId="3" shapeId="0">
      <text>
        <r>
          <rPr>
            <b/>
            <sz val="9"/>
            <color indexed="81"/>
            <rFont val="Tahoma"/>
            <family val="2"/>
          </rPr>
          <t>Vikash Jalan:</t>
        </r>
        <r>
          <rPr>
            <sz val="9"/>
            <color indexed="81"/>
            <rFont val="Tahoma"/>
            <family val="2"/>
          </rPr>
          <t xml:space="preserve">
EOEG in USA was shutdown for almost full 1Q16 for catalyst change and mechanical problem. Fully operational on 15 Apr 2016. Normalised EOEG op rate would be 84%</t>
        </r>
      </text>
    </comment>
    <comment ref="AB7" authorId="3" shapeId="0">
      <text>
        <r>
          <rPr>
            <b/>
            <sz val="9"/>
            <color indexed="81"/>
            <rFont val="Tahoma"/>
            <family val="2"/>
          </rPr>
          <t>Vikash Jalan:</t>
        </r>
        <r>
          <rPr>
            <sz val="9"/>
            <color indexed="81"/>
            <rFont val="Tahoma"/>
            <family val="2"/>
          </rPr>
          <t xml:space="preserve">
better demand</t>
        </r>
      </text>
    </comment>
    <comment ref="AC7" authorId="3" shapeId="0">
      <text>
        <r>
          <rPr>
            <b/>
            <sz val="9"/>
            <color indexed="81"/>
            <rFont val="Tahoma"/>
            <family val="2"/>
          </rPr>
          <t>Vikash Jalan:</t>
        </r>
        <r>
          <rPr>
            <sz val="9"/>
            <color indexed="81"/>
            <rFont val="Tahoma"/>
            <family val="2"/>
          </rPr>
          <t xml:space="preserve">
seasonal impact and nornal turnaround PTA in Thailand</t>
        </r>
      </text>
    </comment>
    <comment ref="AD7" authorId="3" shapeId="0">
      <text>
        <r>
          <rPr>
            <b/>
            <sz val="9"/>
            <color indexed="81"/>
            <rFont val="Tahoma"/>
            <family val="2"/>
          </rPr>
          <t>Vikash Jalan:</t>
        </r>
        <r>
          <rPr>
            <sz val="9"/>
            <color indexed="81"/>
            <rFont val="Tahoma"/>
            <family val="2"/>
          </rPr>
          <t xml:space="preserve">
Planned turnarounds</t>
        </r>
      </text>
    </comment>
    <comment ref="AF7" authorId="3" shapeId="0">
      <text>
        <r>
          <rPr>
            <b/>
            <sz val="9"/>
            <color indexed="81"/>
            <rFont val="Tahoma"/>
            <family val="2"/>
          </rPr>
          <t>Vikash Jalan:</t>
        </r>
        <r>
          <rPr>
            <sz val="9"/>
            <color indexed="81"/>
            <rFont val="Tahoma"/>
            <family val="2"/>
          </rPr>
          <t xml:space="preserve">
Higher Op rate with EOEG normalised and higher PET with industry supply tightness</t>
        </r>
      </text>
    </comment>
    <comment ref="H12" authorId="3" shapeId="0">
      <text>
        <r>
          <rPr>
            <b/>
            <sz val="9"/>
            <color indexed="81"/>
            <rFont val="Tahoma"/>
            <family val="2"/>
          </rPr>
          <t>Vikash Jalan:</t>
        </r>
        <r>
          <rPr>
            <sz val="9"/>
            <color indexed="81"/>
            <rFont val="Tahoma"/>
            <family val="2"/>
          </rPr>
          <t xml:space="preserve">
Lower revenues on lower prices of products on lower crdue oil trend</t>
        </r>
      </text>
    </comment>
    <comment ref="Z15" authorId="3" shapeId="0">
      <text>
        <r>
          <rPr>
            <b/>
            <sz val="9"/>
            <color indexed="81"/>
            <rFont val="Tahoma"/>
            <family val="2"/>
          </rPr>
          <t>Vikash Jalan:</t>
        </r>
        <r>
          <rPr>
            <sz val="9"/>
            <color indexed="81"/>
            <rFont val="Tahoma"/>
            <family val="2"/>
          </rPr>
          <t xml:space="preserve">
Lower mainly due to EOEG shutdown and FM in 1Q16. Plant fully operational on 15 April 2016</t>
        </r>
      </text>
    </comment>
    <comment ref="F16" authorId="0" shapeId="0">
      <text>
        <r>
          <rPr>
            <b/>
            <sz val="9"/>
            <color indexed="81"/>
            <rFont val="Tahoma"/>
            <family val="2"/>
          </rPr>
          <t>Pimanee Ekkachaiworrasin:</t>
        </r>
        <r>
          <rPr>
            <sz val="9"/>
            <color indexed="81"/>
            <rFont val="Tahoma"/>
            <family val="2"/>
          </rPr>
          <t xml:space="preserve">
restate</t>
        </r>
      </text>
    </comment>
    <comment ref="G16" authorId="0" shapeId="0">
      <text>
        <r>
          <rPr>
            <b/>
            <sz val="9"/>
            <color indexed="81"/>
            <rFont val="Tahoma"/>
            <family val="2"/>
          </rPr>
          <t>Pimanee Ekkachaiworrasin:</t>
        </r>
        <r>
          <rPr>
            <sz val="9"/>
            <color indexed="81"/>
            <rFont val="Tahoma"/>
            <family val="2"/>
          </rPr>
          <t xml:space="preserve">
restate</t>
        </r>
      </text>
    </comment>
    <comment ref="R16" authorId="0" shapeId="0">
      <text>
        <r>
          <rPr>
            <b/>
            <sz val="9"/>
            <color indexed="81"/>
            <rFont val="Tahoma"/>
            <family val="2"/>
          </rPr>
          <t>Pimanee Ekkachaiworrasin:</t>
        </r>
        <r>
          <rPr>
            <sz val="9"/>
            <color indexed="81"/>
            <rFont val="Tahoma"/>
            <family val="2"/>
          </rPr>
          <t xml:space="preserve">
restate</t>
        </r>
      </text>
    </comment>
    <comment ref="S16" authorId="0" shapeId="0">
      <text>
        <r>
          <rPr>
            <b/>
            <sz val="9"/>
            <color indexed="81"/>
            <rFont val="Tahoma"/>
            <family val="2"/>
          </rPr>
          <t>Pimanee Ekkachaiworrasin:</t>
        </r>
        <r>
          <rPr>
            <sz val="9"/>
            <color indexed="81"/>
            <rFont val="Tahoma"/>
            <family val="2"/>
          </rPr>
          <t xml:space="preserve">
restate</t>
        </r>
      </text>
    </comment>
    <comment ref="T16" authorId="0" shapeId="0">
      <text>
        <r>
          <rPr>
            <b/>
            <sz val="9"/>
            <color indexed="81"/>
            <rFont val="Tahoma"/>
            <family val="2"/>
          </rPr>
          <t>Pimanee Ekkachaiworrasin:</t>
        </r>
        <r>
          <rPr>
            <sz val="9"/>
            <color indexed="81"/>
            <rFont val="Tahoma"/>
            <family val="2"/>
          </rPr>
          <t xml:space="preserve">
restate</t>
        </r>
      </text>
    </comment>
    <comment ref="U16" authorId="0" shapeId="0">
      <text>
        <r>
          <rPr>
            <b/>
            <sz val="9"/>
            <color indexed="81"/>
            <rFont val="Tahoma"/>
            <family val="2"/>
          </rPr>
          <t>Pimanee Ekkachaiworrasin:</t>
        </r>
        <r>
          <rPr>
            <sz val="9"/>
            <color indexed="81"/>
            <rFont val="Tahoma"/>
            <family val="2"/>
          </rPr>
          <t xml:space="preserve">
restate</t>
        </r>
      </text>
    </comment>
    <comment ref="X16" authorId="0" shapeId="0">
      <text>
        <r>
          <rPr>
            <b/>
            <sz val="9"/>
            <color indexed="81"/>
            <rFont val="Tahoma"/>
            <family val="2"/>
          </rPr>
          <t>Pimanee Ekkachaiworrasin:</t>
        </r>
        <r>
          <rPr>
            <sz val="9"/>
            <color indexed="81"/>
            <rFont val="Tahoma"/>
            <family val="2"/>
          </rPr>
          <t xml:space="preserve">
restated
</t>
        </r>
      </text>
    </comment>
    <comment ref="Z16" authorId="3" shapeId="0">
      <text>
        <r>
          <rPr>
            <b/>
            <sz val="9"/>
            <color indexed="81"/>
            <rFont val="Tahoma"/>
            <family val="2"/>
          </rPr>
          <t>Vikash Jalan:</t>
        </r>
        <r>
          <rPr>
            <sz val="9"/>
            <color indexed="81"/>
            <rFont val="Tahoma"/>
            <family val="2"/>
          </rPr>
          <t xml:space="preserve">
Lower mainly due to EOEG shutdown and FM in 1Q16. Plant fully operational on 15 April 2016</t>
        </r>
      </text>
    </comment>
    <comment ref="AB16" authorId="3" shapeId="0">
      <text>
        <r>
          <rPr>
            <b/>
            <sz val="9"/>
            <color indexed="81"/>
            <rFont val="Tahoma"/>
            <family val="2"/>
          </rPr>
          <t>Vikash Jalan:</t>
        </r>
        <r>
          <rPr>
            <sz val="9"/>
            <color indexed="81"/>
            <rFont val="Tahoma"/>
            <family val="2"/>
          </rPr>
          <t xml:space="preserve">
lower with Artenius Turkey accounting impairment in 2Q16</t>
        </r>
      </text>
    </comment>
    <comment ref="AD19" authorId="3" shapeId="0">
      <text>
        <r>
          <rPr>
            <b/>
            <sz val="9"/>
            <color indexed="81"/>
            <rFont val="Tahoma"/>
            <family val="2"/>
          </rPr>
          <t>Vikash Jalan:</t>
        </r>
        <r>
          <rPr>
            <sz val="9"/>
            <color indexed="81"/>
            <rFont val="Tahoma"/>
            <family val="2"/>
          </rPr>
          <t xml:space="preserve">
Mainly driven positively by India JV</t>
        </r>
      </text>
    </comment>
    <comment ref="AE19" authorId="3" shapeId="0">
      <text>
        <r>
          <rPr>
            <b/>
            <sz val="9"/>
            <color indexed="81"/>
            <rFont val="Tahoma"/>
            <family val="2"/>
          </rPr>
          <t>Vikash Jalan:</t>
        </r>
        <r>
          <rPr>
            <sz val="9"/>
            <color indexed="81"/>
            <rFont val="Tahoma"/>
            <family val="2"/>
          </rPr>
          <t xml:space="preserve">
Due to inventory loss as we are not showing core JV performance. Core operations are strong in India PET JV</t>
        </r>
      </text>
    </comment>
    <comment ref="C22" authorId="2" shapeId="0">
      <text>
        <r>
          <rPr>
            <b/>
            <sz val="9"/>
            <color indexed="81"/>
            <rFont val="Tahoma"/>
            <family val="2"/>
          </rPr>
          <t>Vikash:</t>
        </r>
        <r>
          <rPr>
            <sz val="9"/>
            <color indexed="81"/>
            <rFont val="Tahoma"/>
            <family val="2"/>
          </rPr>
          <t xml:space="preserve">
Deferred Tax not applicablein Thailand as per Thai GAAP</t>
        </r>
      </text>
    </comment>
    <comment ref="D22" authorId="2" shapeId="0">
      <text>
        <r>
          <rPr>
            <b/>
            <sz val="9"/>
            <color indexed="81"/>
            <rFont val="Tahoma"/>
            <family val="2"/>
          </rPr>
          <t>Vikash:</t>
        </r>
        <r>
          <rPr>
            <sz val="9"/>
            <color indexed="81"/>
            <rFont val="Tahoma"/>
            <family val="2"/>
          </rPr>
          <t xml:space="preserve">
Deferred Tax not applicablein Thailand as per Thai GAAP</t>
        </r>
      </text>
    </comment>
    <comment ref="F22" authorId="0" shapeId="0">
      <text>
        <r>
          <rPr>
            <b/>
            <sz val="9"/>
            <color indexed="81"/>
            <rFont val="Tahoma"/>
            <family val="2"/>
          </rPr>
          <t>Pimanee Ekkachaiworrasin:</t>
        </r>
        <r>
          <rPr>
            <sz val="9"/>
            <color indexed="81"/>
            <rFont val="Tahoma"/>
            <family val="2"/>
          </rPr>
          <t xml:space="preserve">
restate</t>
        </r>
      </text>
    </comment>
    <comment ref="G22" authorId="0" shapeId="0">
      <text>
        <r>
          <rPr>
            <b/>
            <sz val="9"/>
            <color indexed="81"/>
            <rFont val="Tahoma"/>
            <family val="2"/>
          </rPr>
          <t>Pimanee Ekkachaiworrasin:</t>
        </r>
        <r>
          <rPr>
            <sz val="9"/>
            <color indexed="81"/>
            <rFont val="Tahoma"/>
            <family val="2"/>
          </rPr>
          <t xml:space="preserve">
restate</t>
        </r>
      </text>
    </comment>
    <comment ref="R22" authorId="0" shapeId="0">
      <text>
        <r>
          <rPr>
            <b/>
            <sz val="9"/>
            <color indexed="81"/>
            <rFont val="Tahoma"/>
            <family val="2"/>
          </rPr>
          <t>Pimanee Ekkachaiworrasin:</t>
        </r>
        <r>
          <rPr>
            <sz val="9"/>
            <color indexed="81"/>
            <rFont val="Tahoma"/>
            <family val="2"/>
          </rPr>
          <t xml:space="preserve">
restate</t>
        </r>
      </text>
    </comment>
    <comment ref="S22" authorId="0" shapeId="0">
      <text>
        <r>
          <rPr>
            <b/>
            <sz val="9"/>
            <color indexed="81"/>
            <rFont val="Tahoma"/>
            <family val="2"/>
          </rPr>
          <t>Pimanee Ekkachaiworrasin:</t>
        </r>
        <r>
          <rPr>
            <sz val="9"/>
            <color indexed="81"/>
            <rFont val="Tahoma"/>
            <family val="2"/>
          </rPr>
          <t xml:space="preserve">
restate</t>
        </r>
      </text>
    </comment>
    <comment ref="T22" authorId="0" shapeId="0">
      <text>
        <r>
          <rPr>
            <b/>
            <sz val="9"/>
            <color indexed="81"/>
            <rFont val="Tahoma"/>
            <family val="2"/>
          </rPr>
          <t>Pimanee Ekkachaiworrasin:</t>
        </r>
        <r>
          <rPr>
            <sz val="9"/>
            <color indexed="81"/>
            <rFont val="Tahoma"/>
            <family val="2"/>
          </rPr>
          <t xml:space="preserve">
restate</t>
        </r>
      </text>
    </comment>
    <comment ref="U22" authorId="0" shapeId="0">
      <text>
        <r>
          <rPr>
            <b/>
            <sz val="9"/>
            <color indexed="81"/>
            <rFont val="Tahoma"/>
            <family val="2"/>
          </rPr>
          <t>Pimanee Ekkachaiworrasin:</t>
        </r>
        <r>
          <rPr>
            <sz val="9"/>
            <color indexed="81"/>
            <rFont val="Tahoma"/>
            <family val="2"/>
          </rPr>
          <t xml:space="preserve">
restate</t>
        </r>
      </text>
    </comment>
    <comment ref="X22" authorId="0" shapeId="0">
      <text>
        <r>
          <rPr>
            <b/>
            <sz val="9"/>
            <color indexed="81"/>
            <rFont val="Tahoma"/>
            <family val="2"/>
          </rPr>
          <t>Pimanee Ekkachaiworrasin:</t>
        </r>
        <r>
          <rPr>
            <sz val="9"/>
            <color indexed="81"/>
            <rFont val="Tahoma"/>
            <family val="2"/>
          </rPr>
          <t xml:space="preserve">
restate</t>
        </r>
      </text>
    </comment>
    <comment ref="Y22" authorId="3" shapeId="0">
      <text>
        <r>
          <rPr>
            <b/>
            <sz val="9"/>
            <color indexed="81"/>
            <rFont val="Tahoma"/>
            <family val="2"/>
          </rPr>
          <t>Vikash Jalan:</t>
        </r>
        <r>
          <rPr>
            <sz val="9"/>
            <color indexed="81"/>
            <rFont val="Tahoma"/>
            <family val="2"/>
          </rPr>
          <t xml:space="preserve">
Positive due to year end tax audit final numbers and also change in mix of earnings as NA had lower contribution QoQ due to MEG ageing catalyst and 20 days planned maintenance shutdown at PTA Canada</t>
        </r>
      </text>
    </comment>
    <comment ref="A23" authorId="2" shapeId="0">
      <text>
        <r>
          <rPr>
            <b/>
            <sz val="9"/>
            <color indexed="81"/>
            <rFont val="Tahoma"/>
            <family val="2"/>
          </rPr>
          <t>Vikash:</t>
        </r>
        <r>
          <rPr>
            <sz val="9"/>
            <color indexed="81"/>
            <rFont val="Tahoma"/>
            <family val="2"/>
          </rPr>
          <t xml:space="preserve">
this is the notional tax adjustment on inventories gain/loss to present the core financials appropriately.
It is calculated as effective tax % X inventory gain/loss for individual company</t>
        </r>
      </text>
    </comment>
    <comment ref="C23" authorId="2" shapeId="0">
      <text>
        <r>
          <rPr>
            <b/>
            <sz val="9"/>
            <color indexed="81"/>
            <rFont val="Tahoma"/>
            <family val="2"/>
          </rPr>
          <t>Vikash:</t>
        </r>
        <r>
          <rPr>
            <sz val="9"/>
            <color indexed="81"/>
            <rFont val="Tahoma"/>
            <family val="2"/>
          </rPr>
          <t xml:space="preserve">
Not calculated Yet</t>
        </r>
      </text>
    </comment>
    <comment ref="D23" authorId="2" shapeId="0">
      <text>
        <r>
          <rPr>
            <b/>
            <sz val="9"/>
            <color indexed="81"/>
            <rFont val="Tahoma"/>
            <family val="2"/>
          </rPr>
          <t>Vikash:</t>
        </r>
        <r>
          <rPr>
            <sz val="9"/>
            <color indexed="81"/>
            <rFont val="Tahoma"/>
            <family val="2"/>
          </rPr>
          <t xml:space="preserve">
Not calculated Yet</t>
        </r>
      </text>
    </comment>
    <comment ref="D25" authorId="2" shapeId="0">
      <text>
        <r>
          <rPr>
            <b/>
            <sz val="9"/>
            <color indexed="81"/>
            <rFont val="Tahoma"/>
            <family val="2"/>
          </rPr>
          <t>Vikash:</t>
        </r>
        <r>
          <rPr>
            <sz val="9"/>
            <color indexed="81"/>
            <rFont val="Tahoma"/>
            <family val="2"/>
          </rPr>
          <t xml:space="preserve">
Positive due to Lopburi Insurance income for Petform Minorty postion</t>
        </r>
      </text>
    </comment>
    <comment ref="F25" authorId="0" shapeId="0">
      <text>
        <r>
          <rPr>
            <b/>
            <sz val="9"/>
            <color indexed="81"/>
            <rFont val="Tahoma"/>
            <family val="2"/>
          </rPr>
          <t>Pimanee Ekkachaiworrasin:</t>
        </r>
        <r>
          <rPr>
            <sz val="9"/>
            <color indexed="81"/>
            <rFont val="Tahoma"/>
            <family val="2"/>
          </rPr>
          <t xml:space="preserve">
restate</t>
        </r>
      </text>
    </comment>
    <comment ref="G25" authorId="0" shapeId="0">
      <text>
        <r>
          <rPr>
            <b/>
            <sz val="9"/>
            <color indexed="81"/>
            <rFont val="Tahoma"/>
            <family val="2"/>
          </rPr>
          <t>Pimanee Ekkachaiworrasin:</t>
        </r>
        <r>
          <rPr>
            <sz val="9"/>
            <color indexed="81"/>
            <rFont val="Tahoma"/>
            <family val="2"/>
          </rPr>
          <t xml:space="preserve">
restate</t>
        </r>
      </text>
    </comment>
    <comment ref="X25" authorId="0" shapeId="0">
      <text>
        <r>
          <rPr>
            <b/>
            <sz val="9"/>
            <color indexed="81"/>
            <rFont val="Tahoma"/>
            <family val="2"/>
          </rPr>
          <t>Pimanee Ekkachaiworrasin:</t>
        </r>
        <r>
          <rPr>
            <sz val="9"/>
            <color indexed="81"/>
            <rFont val="Tahoma"/>
            <family val="2"/>
          </rPr>
          <t xml:space="preserve">
restate</t>
        </r>
      </text>
    </comment>
    <comment ref="C27" authorId="2" shapeId="0">
      <text>
        <r>
          <rPr>
            <b/>
            <sz val="9"/>
            <color indexed="81"/>
            <rFont val="Tahoma"/>
            <family val="2"/>
          </rPr>
          <t>Vikash:</t>
        </r>
        <r>
          <rPr>
            <sz val="9"/>
            <color indexed="81"/>
            <rFont val="Tahoma"/>
            <family val="2"/>
          </rPr>
          <t xml:space="preserve">
Deferred Tax not applicablein Thailand as per Thai GAAP</t>
        </r>
      </text>
    </comment>
    <comment ref="D27" authorId="2" shapeId="0">
      <text>
        <r>
          <rPr>
            <b/>
            <sz val="9"/>
            <color indexed="81"/>
            <rFont val="Tahoma"/>
            <family val="2"/>
          </rPr>
          <t>Vikash:</t>
        </r>
        <r>
          <rPr>
            <sz val="9"/>
            <color indexed="81"/>
            <rFont val="Tahoma"/>
            <family val="2"/>
          </rPr>
          <t xml:space="preserve">
Deferred Tax not applicablein Thailand as per Thai GAAP</t>
        </r>
      </text>
    </comment>
    <comment ref="N28" authorId="3" shapeId="0">
      <text>
        <r>
          <rPr>
            <b/>
            <sz val="9"/>
            <color indexed="81"/>
            <rFont val="Tahoma"/>
            <family val="2"/>
          </rPr>
          <t>Vikash Jalan:</t>
        </r>
        <r>
          <rPr>
            <sz val="9"/>
            <color indexed="81"/>
            <rFont val="Tahoma"/>
            <family val="2"/>
          </rPr>
          <t xml:space="preserve">
due to regional mix and lower profits</t>
        </r>
      </text>
    </comment>
    <comment ref="C30" authorId="2" shapeId="0">
      <text>
        <r>
          <rPr>
            <b/>
            <sz val="9"/>
            <color indexed="81"/>
            <rFont val="Tahoma"/>
            <family val="2"/>
          </rPr>
          <t>Vikash:</t>
        </r>
        <r>
          <rPr>
            <sz val="9"/>
            <color indexed="81"/>
            <rFont val="Tahoma"/>
            <family val="2"/>
          </rPr>
          <t xml:space="preserve">
IPO Feb 2010</t>
        </r>
      </text>
    </comment>
    <comment ref="D30" authorId="2" shapeId="0">
      <text>
        <r>
          <rPr>
            <b/>
            <sz val="9"/>
            <color indexed="81"/>
            <rFont val="Tahoma"/>
            <family val="2"/>
          </rPr>
          <t>Vikash:</t>
        </r>
        <r>
          <rPr>
            <sz val="9"/>
            <color indexed="81"/>
            <rFont val="Tahoma"/>
            <family val="2"/>
          </rPr>
          <t xml:space="preserve">
Right Issue Feb 2011</t>
        </r>
      </text>
    </comment>
    <comment ref="AF30" authorId="3" shapeId="0">
      <text>
        <r>
          <rPr>
            <b/>
            <sz val="9"/>
            <color indexed="81"/>
            <rFont val="Tahoma"/>
            <family val="2"/>
          </rPr>
          <t>Vikash Jalan:</t>
        </r>
        <r>
          <rPr>
            <sz val="9"/>
            <color indexed="81"/>
            <rFont val="Tahoma"/>
            <family val="2"/>
          </rPr>
          <t xml:space="preserve">
Wt average for 3Q17 with IVL W1 issuance</t>
        </r>
      </text>
    </comment>
    <comment ref="AD34" authorId="3" shapeId="0">
      <text>
        <r>
          <rPr>
            <b/>
            <sz val="9"/>
            <color indexed="81"/>
            <rFont val="Tahoma"/>
            <family val="2"/>
          </rPr>
          <t>Vikash Jalan:</t>
        </r>
        <r>
          <rPr>
            <sz val="9"/>
            <color indexed="81"/>
            <rFont val="Tahoma"/>
            <family val="2"/>
          </rPr>
          <t xml:space="preserve">
Higher prices and some lag imapct</t>
        </r>
      </text>
    </comment>
    <comment ref="AE34" authorId="3" shapeId="0">
      <text>
        <r>
          <rPr>
            <b/>
            <sz val="9"/>
            <color indexed="81"/>
            <rFont val="Tahoma"/>
            <family val="2"/>
          </rPr>
          <t>Vikash Jalan:</t>
        </r>
        <r>
          <rPr>
            <sz val="9"/>
            <color indexed="81"/>
            <rFont val="Tahoma"/>
            <family val="2"/>
          </rPr>
          <t xml:space="preserve">
Lower prices, this is non cash as cash comes back in the form of working capital iflow</t>
        </r>
      </text>
    </comment>
    <comment ref="H36" authorId="3" shapeId="0">
      <text>
        <r>
          <rPr>
            <b/>
            <sz val="9"/>
            <color indexed="81"/>
            <rFont val="Tahoma"/>
            <family val="2"/>
          </rPr>
          <t>Vikash Jalan:</t>
        </r>
        <r>
          <rPr>
            <sz val="9"/>
            <color indexed="81"/>
            <rFont val="Tahoma"/>
            <family val="2"/>
          </rPr>
          <t xml:space="preserve">
mainly income on gain on bargain purchase on completed acquisitions in 2015 less impairment of Deferred tax assets of PTA assets in Asia</t>
        </r>
      </text>
    </comment>
    <comment ref="W36" authorId="2" shapeId="0">
      <text>
        <r>
          <rPr>
            <b/>
            <sz val="9"/>
            <color indexed="81"/>
            <rFont val="Tahoma"/>
            <family val="2"/>
          </rPr>
          <t>Vikash:</t>
        </r>
        <r>
          <rPr>
            <sz val="9"/>
            <color indexed="81"/>
            <rFont val="Tahoma"/>
            <family val="2"/>
          </rPr>
          <t xml:space="preserve">
Mainly gain on bargain purchase on Polyplex PET, Bangkok Polyester and Cepsa Canada</t>
        </r>
      </text>
    </comment>
    <comment ref="Z36" authorId="3" shapeId="0">
      <text>
        <r>
          <rPr>
            <b/>
            <sz val="9"/>
            <color indexed="81"/>
            <rFont val="Tahoma"/>
            <family val="2"/>
          </rPr>
          <t>Vikash Jalan:</t>
        </r>
        <r>
          <rPr>
            <sz val="9"/>
            <color indexed="81"/>
            <rFont val="Tahoma"/>
            <family val="2"/>
          </rPr>
          <t xml:space="preserve">
Mainly gain on bargain purchase income on the acquisition of BP Decatur completed on 31 March 2016</t>
        </r>
      </text>
    </comment>
    <comment ref="AA36" authorId="3" shapeId="0">
      <text>
        <r>
          <rPr>
            <b/>
            <sz val="9"/>
            <color indexed="81"/>
            <rFont val="Tahoma"/>
            <family val="2"/>
          </rPr>
          <t>Vikash Jalan:</t>
        </r>
        <r>
          <rPr>
            <sz val="9"/>
            <color indexed="81"/>
            <rFont val="Tahoma"/>
            <family val="2"/>
          </rPr>
          <t xml:space="preserve">
Mainly on gain on bargin purchase on Aromatics Decatur and IVL Spain acquisition</t>
        </r>
      </text>
    </comment>
    <comment ref="AB36" authorId="3" shapeId="0">
      <text>
        <r>
          <rPr>
            <b/>
            <sz val="9"/>
            <color indexed="81"/>
            <rFont val="Tahoma"/>
            <family val="2"/>
          </rPr>
          <t>Vikash Jalan:</t>
        </r>
        <r>
          <rPr>
            <sz val="9"/>
            <color indexed="81"/>
            <rFont val="Tahoma"/>
            <family val="2"/>
          </rPr>
          <t xml:space="preserve">
Mainly on refund of THB 432.9million on account of commercial settlement of Aromatics project in Middle East</t>
        </r>
      </text>
    </comment>
    <comment ref="AC39" authorId="3" shapeId="0">
      <text>
        <r>
          <rPr>
            <b/>
            <sz val="9"/>
            <color indexed="81"/>
            <rFont val="Tahoma"/>
            <family val="2"/>
          </rPr>
          <t>Vikash Jalan:</t>
        </r>
        <r>
          <rPr>
            <sz val="9"/>
            <color indexed="81"/>
            <rFont val="Tahoma"/>
            <family val="2"/>
          </rPr>
          <t xml:space="preserve">
Mainly tax reversal in Asia with a new tax negotiation with authorities</t>
        </r>
      </text>
    </comment>
    <comment ref="A40" authorId="2" shapeId="0">
      <text>
        <r>
          <rPr>
            <b/>
            <sz val="9"/>
            <color indexed="81"/>
            <rFont val="Tahoma"/>
            <family val="2"/>
          </rPr>
          <t>Vikash:</t>
        </r>
        <r>
          <rPr>
            <sz val="9"/>
            <color indexed="81"/>
            <rFont val="Tahoma"/>
            <family val="2"/>
          </rPr>
          <t xml:space="preserve">
this is the notional tax adjustment on inventories gain/loss to present the core financials appropriately.
It is calculated as effective tax % X inventory gain/loss for individual company</t>
        </r>
      </text>
    </comment>
    <comment ref="Z44" authorId="3" shapeId="0">
      <text>
        <r>
          <rPr>
            <b/>
            <sz val="9"/>
            <color indexed="81"/>
            <rFont val="Tahoma"/>
            <family val="2"/>
          </rPr>
          <t>Vikash Jalan:</t>
        </r>
        <r>
          <rPr>
            <sz val="9"/>
            <color indexed="81"/>
            <rFont val="Tahoma"/>
            <family val="2"/>
          </rPr>
          <t xml:space="preserve">
Higher with the payment for BP Decatur acqusition on 31 March 2016</t>
        </r>
      </text>
    </comment>
    <comment ref="AA44" authorId="3" shapeId="0">
      <text>
        <r>
          <rPr>
            <b/>
            <sz val="9"/>
            <color indexed="81"/>
            <rFont val="Tahoma"/>
            <family val="2"/>
          </rPr>
          <t>Vikash Jalan:</t>
        </r>
        <r>
          <rPr>
            <sz val="9"/>
            <color indexed="81"/>
            <rFont val="Tahoma"/>
            <family val="2"/>
          </rPr>
          <t xml:space="preserve">
Higher with acquisition payment and working capital outflow on rising prices </t>
        </r>
      </text>
    </comment>
    <comment ref="AB46" authorId="3" shapeId="0">
      <text>
        <r>
          <rPr>
            <b/>
            <sz val="9"/>
            <color indexed="81"/>
            <rFont val="Tahoma"/>
            <family val="2"/>
          </rPr>
          <t>Vikash Jalan:</t>
        </r>
        <r>
          <rPr>
            <sz val="9"/>
            <color indexed="81"/>
            <rFont val="Tahoma"/>
            <family val="2"/>
          </rPr>
          <t xml:space="preserve">
Lowered debt with strong cash flow and lower capex</t>
        </r>
      </text>
    </comment>
    <comment ref="X47" authorId="2" shapeId="0">
      <text>
        <r>
          <rPr>
            <b/>
            <sz val="9"/>
            <color indexed="81"/>
            <rFont val="Tahoma"/>
            <family val="2"/>
          </rPr>
          <t>Vikash:</t>
        </r>
        <r>
          <rPr>
            <sz val="9"/>
            <color indexed="81"/>
            <rFont val="Tahoma"/>
            <family val="2"/>
          </rPr>
          <t xml:space="preserve">
Mainly Rotterdam Expansion and Ethylene Cracker in the USA</t>
        </r>
      </text>
    </comment>
    <comment ref="Z47" authorId="3" shapeId="0">
      <text>
        <r>
          <rPr>
            <b/>
            <sz val="9"/>
            <color indexed="81"/>
            <rFont val="Tahoma"/>
            <family val="2"/>
          </rPr>
          <t>Vikash Jalan:</t>
        </r>
        <r>
          <rPr>
            <sz val="9"/>
            <color indexed="81"/>
            <rFont val="Tahoma"/>
            <family val="2"/>
          </rPr>
          <t xml:space="preserve">
Higher as amount paid for BP Decatur acqustiion is considered non operational for 1Q16 as acquisition completed on 31 March 2016 </t>
        </r>
      </text>
    </comment>
    <comment ref="AA47" authorId="3" shapeId="0">
      <text>
        <r>
          <rPr>
            <b/>
            <sz val="9"/>
            <color indexed="81"/>
            <rFont val="Tahoma"/>
            <family val="2"/>
          </rPr>
          <t>Vikash Jalan:</t>
        </r>
        <r>
          <rPr>
            <sz val="9"/>
            <color indexed="81"/>
            <rFont val="Tahoma"/>
            <family val="2"/>
          </rPr>
          <t xml:space="preserve">
Gas Cracker, Rotterdam PTA expansion and others</t>
        </r>
      </text>
    </comment>
    <comment ref="AB47" authorId="3" shapeId="0">
      <text>
        <r>
          <rPr>
            <b/>
            <sz val="9"/>
            <color indexed="81"/>
            <rFont val="Tahoma"/>
            <family val="2"/>
          </rPr>
          <t>Vikash Jalan:</t>
        </r>
        <r>
          <rPr>
            <sz val="9"/>
            <color indexed="81"/>
            <rFont val="Tahoma"/>
            <family val="2"/>
          </rPr>
          <t xml:space="preserve">
Gas Cracker, Rotterdam PTA expansion and others</t>
        </r>
      </text>
    </comment>
    <comment ref="AE48" authorId="3" shapeId="0">
      <text>
        <r>
          <rPr>
            <b/>
            <sz val="9"/>
            <color indexed="81"/>
            <rFont val="Tahoma"/>
            <family val="2"/>
          </rPr>
          <t>Vikash Jalan:</t>
        </r>
        <r>
          <rPr>
            <sz val="9"/>
            <color indexed="81"/>
            <rFont val="Tahoma"/>
            <family val="2"/>
          </rPr>
          <t xml:space="preserve">
Increase mainly due to the payment of Glanztoff acquisition in May 2017</t>
        </r>
      </text>
    </comment>
    <comment ref="F49" authorId="0" shapeId="0">
      <text>
        <r>
          <rPr>
            <b/>
            <sz val="9"/>
            <color indexed="81"/>
            <rFont val="Tahoma"/>
            <family val="2"/>
          </rPr>
          <t>Pimanee Ekkachaiworrasin:</t>
        </r>
        <r>
          <rPr>
            <sz val="9"/>
            <color indexed="81"/>
            <rFont val="Tahoma"/>
            <family val="2"/>
          </rPr>
          <t xml:space="preserve">
restate</t>
        </r>
      </text>
    </comment>
    <comment ref="G49" authorId="0" shapeId="0">
      <text>
        <r>
          <rPr>
            <b/>
            <sz val="9"/>
            <color indexed="81"/>
            <rFont val="Tahoma"/>
            <family val="2"/>
          </rPr>
          <t>Pimanee Ekkachaiworrasin:</t>
        </r>
        <r>
          <rPr>
            <sz val="9"/>
            <color indexed="81"/>
            <rFont val="Tahoma"/>
            <family val="2"/>
          </rPr>
          <t xml:space="preserve">
restate</t>
        </r>
      </text>
    </comment>
    <comment ref="R49" authorId="0" shapeId="0">
      <text>
        <r>
          <rPr>
            <b/>
            <sz val="9"/>
            <color indexed="81"/>
            <rFont val="Tahoma"/>
            <family val="2"/>
          </rPr>
          <t>Pimanee Ekkachaiworrasin:</t>
        </r>
        <r>
          <rPr>
            <sz val="9"/>
            <color indexed="81"/>
            <rFont val="Tahoma"/>
            <family val="2"/>
          </rPr>
          <t xml:space="preserve">
restate</t>
        </r>
      </text>
    </comment>
    <comment ref="S49" authorId="0" shapeId="0">
      <text>
        <r>
          <rPr>
            <b/>
            <sz val="9"/>
            <color indexed="81"/>
            <rFont val="Tahoma"/>
            <family val="2"/>
          </rPr>
          <t>Pimanee Ekkachaiworrasin:</t>
        </r>
        <r>
          <rPr>
            <sz val="9"/>
            <color indexed="81"/>
            <rFont val="Tahoma"/>
            <family val="2"/>
          </rPr>
          <t xml:space="preserve">
restate</t>
        </r>
      </text>
    </comment>
    <comment ref="T49" authorId="0" shapeId="0">
      <text>
        <r>
          <rPr>
            <b/>
            <sz val="9"/>
            <color indexed="81"/>
            <rFont val="Tahoma"/>
            <family val="2"/>
          </rPr>
          <t>Pimanee Ekkachaiworrasin:</t>
        </r>
        <r>
          <rPr>
            <sz val="9"/>
            <color indexed="81"/>
            <rFont val="Tahoma"/>
            <family val="2"/>
          </rPr>
          <t xml:space="preserve">
restate</t>
        </r>
      </text>
    </comment>
    <comment ref="U49" authorId="0" shapeId="0">
      <text>
        <r>
          <rPr>
            <b/>
            <sz val="9"/>
            <color indexed="81"/>
            <rFont val="Tahoma"/>
            <family val="2"/>
          </rPr>
          <t>Pimanee Ekkachaiworrasin:</t>
        </r>
        <r>
          <rPr>
            <sz val="9"/>
            <color indexed="81"/>
            <rFont val="Tahoma"/>
            <family val="2"/>
          </rPr>
          <t xml:space="preserve">
restate</t>
        </r>
      </text>
    </comment>
    <comment ref="V49" authorId="0" shapeId="0">
      <text>
        <r>
          <rPr>
            <b/>
            <sz val="9"/>
            <color indexed="81"/>
            <rFont val="Tahoma"/>
            <family val="2"/>
          </rPr>
          <t>Pimanee Ekkachaiworrasin:</t>
        </r>
        <r>
          <rPr>
            <sz val="9"/>
            <color indexed="81"/>
            <rFont val="Tahoma"/>
            <family val="2"/>
          </rPr>
          <t xml:space="preserve">
restate</t>
        </r>
      </text>
    </comment>
    <comment ref="W49" authorId="0" shapeId="0">
      <text>
        <r>
          <rPr>
            <b/>
            <sz val="9"/>
            <color indexed="81"/>
            <rFont val="Tahoma"/>
            <family val="2"/>
          </rPr>
          <t>Pimanee Ekkachaiworrasin:</t>
        </r>
        <r>
          <rPr>
            <sz val="9"/>
            <color indexed="81"/>
            <rFont val="Tahoma"/>
            <family val="2"/>
          </rPr>
          <t xml:space="preserve">
restate</t>
        </r>
      </text>
    </comment>
    <comment ref="X49" authorId="0" shapeId="0">
      <text>
        <r>
          <rPr>
            <b/>
            <sz val="9"/>
            <color indexed="81"/>
            <rFont val="Tahoma"/>
            <family val="2"/>
          </rPr>
          <t>Pimanee Ekkachaiworrasin:</t>
        </r>
        <r>
          <rPr>
            <sz val="9"/>
            <color indexed="81"/>
            <rFont val="Tahoma"/>
            <family val="2"/>
          </rPr>
          <t xml:space="preserve">
restate</t>
        </r>
      </text>
    </comment>
    <comment ref="F51" authorId="0" shapeId="0">
      <text>
        <r>
          <rPr>
            <b/>
            <sz val="9"/>
            <color indexed="81"/>
            <rFont val="Tahoma"/>
            <family val="2"/>
          </rPr>
          <t>Pimanee Ekkachaiworrasin:</t>
        </r>
        <r>
          <rPr>
            <sz val="9"/>
            <color indexed="81"/>
            <rFont val="Tahoma"/>
            <family val="2"/>
          </rPr>
          <t xml:space="preserve">
restate</t>
        </r>
      </text>
    </comment>
    <comment ref="G51" authorId="0" shapeId="0">
      <text>
        <r>
          <rPr>
            <b/>
            <sz val="9"/>
            <color indexed="81"/>
            <rFont val="Tahoma"/>
            <family val="2"/>
          </rPr>
          <t>Pimanee Ekkachaiworrasin:</t>
        </r>
        <r>
          <rPr>
            <sz val="9"/>
            <color indexed="81"/>
            <rFont val="Tahoma"/>
            <family val="2"/>
          </rPr>
          <t xml:space="preserve">
restate</t>
        </r>
      </text>
    </comment>
    <comment ref="R51" authorId="0" shapeId="0">
      <text>
        <r>
          <rPr>
            <b/>
            <sz val="9"/>
            <color indexed="81"/>
            <rFont val="Tahoma"/>
            <family val="2"/>
          </rPr>
          <t>Pimanee Ekkachaiworrasin:</t>
        </r>
        <r>
          <rPr>
            <sz val="9"/>
            <color indexed="81"/>
            <rFont val="Tahoma"/>
            <family val="2"/>
          </rPr>
          <t xml:space="preserve">
restate</t>
        </r>
      </text>
    </comment>
    <comment ref="S51" authorId="0" shapeId="0">
      <text>
        <r>
          <rPr>
            <b/>
            <sz val="9"/>
            <color indexed="81"/>
            <rFont val="Tahoma"/>
            <family val="2"/>
          </rPr>
          <t>Pimanee Ekkachaiworrasin:</t>
        </r>
        <r>
          <rPr>
            <sz val="9"/>
            <color indexed="81"/>
            <rFont val="Tahoma"/>
            <family val="2"/>
          </rPr>
          <t xml:space="preserve">
restate</t>
        </r>
      </text>
    </comment>
    <comment ref="T51" authorId="0" shapeId="0">
      <text>
        <r>
          <rPr>
            <b/>
            <sz val="9"/>
            <color indexed="81"/>
            <rFont val="Tahoma"/>
            <family val="2"/>
          </rPr>
          <t>Pimanee Ekkachaiworrasin:</t>
        </r>
        <r>
          <rPr>
            <sz val="9"/>
            <color indexed="81"/>
            <rFont val="Tahoma"/>
            <family val="2"/>
          </rPr>
          <t xml:space="preserve">
restate</t>
        </r>
      </text>
    </comment>
    <comment ref="U51" authorId="0" shapeId="0">
      <text>
        <r>
          <rPr>
            <b/>
            <sz val="9"/>
            <color indexed="81"/>
            <rFont val="Tahoma"/>
            <family val="2"/>
          </rPr>
          <t>Pimanee Ekkachaiworrasin:</t>
        </r>
        <r>
          <rPr>
            <sz val="9"/>
            <color indexed="81"/>
            <rFont val="Tahoma"/>
            <family val="2"/>
          </rPr>
          <t xml:space="preserve">
restate</t>
        </r>
      </text>
    </comment>
    <comment ref="V51" authorId="0" shapeId="0">
      <text>
        <r>
          <rPr>
            <b/>
            <sz val="9"/>
            <color indexed="81"/>
            <rFont val="Tahoma"/>
            <family val="2"/>
          </rPr>
          <t>Pimanee Ekkachaiworrasin:</t>
        </r>
        <r>
          <rPr>
            <sz val="9"/>
            <color indexed="81"/>
            <rFont val="Tahoma"/>
            <family val="2"/>
          </rPr>
          <t xml:space="preserve">
restate</t>
        </r>
      </text>
    </comment>
    <comment ref="W51" authorId="0" shapeId="0">
      <text>
        <r>
          <rPr>
            <b/>
            <sz val="9"/>
            <color indexed="81"/>
            <rFont val="Tahoma"/>
            <family val="2"/>
          </rPr>
          <t>Pimanee Ekkachaiworrasin:</t>
        </r>
        <r>
          <rPr>
            <sz val="9"/>
            <color indexed="81"/>
            <rFont val="Tahoma"/>
            <family val="2"/>
          </rPr>
          <t xml:space="preserve">
restate</t>
        </r>
      </text>
    </comment>
    <comment ref="X51" authorId="0" shapeId="0">
      <text>
        <r>
          <rPr>
            <b/>
            <sz val="9"/>
            <color indexed="81"/>
            <rFont val="Tahoma"/>
            <family val="2"/>
          </rPr>
          <t>Pimanee Ekkachaiworrasin:</t>
        </r>
        <r>
          <rPr>
            <sz val="9"/>
            <color indexed="81"/>
            <rFont val="Tahoma"/>
            <family val="2"/>
          </rPr>
          <t xml:space="preserve">
restate</t>
        </r>
      </text>
    </comment>
    <comment ref="AA59" authorId="3" shapeId="0">
      <text>
        <r>
          <rPr>
            <b/>
            <sz val="9"/>
            <color indexed="81"/>
            <rFont val="Tahoma"/>
            <family val="2"/>
          </rPr>
          <t>Vikash Jalan:</t>
        </r>
        <r>
          <rPr>
            <sz val="9"/>
            <color indexed="81"/>
            <rFont val="Tahoma"/>
            <family val="2"/>
          </rPr>
          <t xml:space="preserve">
on higher absolute prices</t>
        </r>
      </text>
    </comment>
    <comment ref="AB59" authorId="3" shapeId="0">
      <text>
        <r>
          <rPr>
            <b/>
            <sz val="9"/>
            <color indexed="81"/>
            <rFont val="Tahoma"/>
            <family val="2"/>
          </rPr>
          <t>Vikash Jalan:</t>
        </r>
        <r>
          <rPr>
            <sz val="9"/>
            <color indexed="81"/>
            <rFont val="Tahoma"/>
            <family val="2"/>
          </rPr>
          <t xml:space="preserve">
On lower prices and operational excellence on working capital management</t>
        </r>
      </text>
    </comment>
    <comment ref="AC59" authorId="3" shapeId="0">
      <text>
        <r>
          <rPr>
            <b/>
            <sz val="9"/>
            <color indexed="81"/>
            <rFont val="Tahoma"/>
            <family val="2"/>
          </rPr>
          <t>Vikash Jalan:</t>
        </r>
        <r>
          <rPr>
            <sz val="9"/>
            <color indexed="81"/>
            <rFont val="Tahoma"/>
            <family val="2"/>
          </rPr>
          <t xml:space="preserve">
outflow with higher prices</t>
        </r>
      </text>
    </comment>
    <comment ref="AF59" authorId="3" shapeId="0">
      <text>
        <r>
          <rPr>
            <b/>
            <sz val="9"/>
            <color indexed="81"/>
            <rFont val="Tahoma"/>
            <family val="2"/>
          </rPr>
          <t>Vikash Jalan:</t>
        </r>
        <r>
          <rPr>
            <sz val="9"/>
            <color indexed="81"/>
            <rFont val="Tahoma"/>
            <family val="2"/>
          </rPr>
          <t xml:space="preserve">
lower supplier credit as excess cash + rising prices</t>
        </r>
      </text>
    </comment>
    <comment ref="Z63" authorId="3" shapeId="0">
      <text>
        <r>
          <rPr>
            <b/>
            <sz val="9"/>
            <color indexed="81"/>
            <rFont val="Tahoma"/>
            <family val="2"/>
          </rPr>
          <t>Vikash Jalan:</t>
        </r>
        <r>
          <rPr>
            <sz val="9"/>
            <color indexed="81"/>
            <rFont val="Tahoma"/>
            <family val="2"/>
          </rPr>
          <t xml:space="preserve">
Higher with the payment for BP Decatur acqusition on 31 March 2016</t>
        </r>
      </text>
    </comment>
    <comment ref="AA63" authorId="3" shapeId="0">
      <text>
        <r>
          <rPr>
            <b/>
            <sz val="9"/>
            <color indexed="81"/>
            <rFont val="Tahoma"/>
            <family val="2"/>
          </rPr>
          <t>Vikash Jalan:</t>
        </r>
        <r>
          <rPr>
            <sz val="9"/>
            <color indexed="81"/>
            <rFont val="Tahoma"/>
            <family val="2"/>
          </rPr>
          <t xml:space="preserve">
Higher mainly with the payment for IVL Spain (Cepsa Spain)</t>
        </r>
      </text>
    </comment>
    <comment ref="AB63" authorId="3" shapeId="0">
      <text>
        <r>
          <rPr>
            <b/>
            <sz val="9"/>
            <color indexed="81"/>
            <rFont val="Tahoma"/>
            <family val="2"/>
          </rPr>
          <t>Vikash Jalan:</t>
        </r>
        <r>
          <rPr>
            <sz val="9"/>
            <color indexed="81"/>
            <rFont val="Tahoma"/>
            <family val="2"/>
          </rPr>
          <t xml:space="preserve">
Higher mainly with the payment for IVL Spain (Cepsa Spain)</t>
        </r>
      </text>
    </comment>
    <comment ref="AC63" authorId="3" shapeId="0">
      <text>
        <r>
          <rPr>
            <b/>
            <sz val="9"/>
            <color indexed="81"/>
            <rFont val="Tahoma"/>
            <family val="2"/>
          </rPr>
          <t>Vikash Jalan:</t>
        </r>
        <r>
          <rPr>
            <sz val="9"/>
            <color indexed="81"/>
            <rFont val="Tahoma"/>
            <family val="2"/>
          </rPr>
          <t xml:space="preserve">
Mainly on US Gas Cracker and PTA expnsion at Rotterdam</t>
        </r>
      </text>
    </comment>
    <comment ref="AD63" authorId="3" shapeId="0">
      <text>
        <r>
          <rPr>
            <b/>
            <sz val="9"/>
            <color indexed="81"/>
            <rFont val="Tahoma"/>
            <family val="2"/>
          </rPr>
          <t>Vikash Jalan:</t>
        </r>
        <r>
          <rPr>
            <sz val="9"/>
            <color indexed="81"/>
            <rFont val="Tahoma"/>
            <family val="2"/>
          </rPr>
          <t xml:space="preserve">
Spent on ongoing projects like US Gas Cracker, PTA expansion st Rotterdam etc.</t>
        </r>
      </text>
    </comment>
    <comment ref="AE63" authorId="3" shapeId="0">
      <text>
        <r>
          <rPr>
            <b/>
            <sz val="9"/>
            <color indexed="81"/>
            <rFont val="Tahoma"/>
            <family val="2"/>
          </rPr>
          <t>Vikash Jalan:</t>
        </r>
        <r>
          <rPr>
            <sz val="9"/>
            <color indexed="81"/>
            <rFont val="Tahoma"/>
            <family val="2"/>
          </rPr>
          <t xml:space="preserve">
Mainly on Glanztoff acquisition in May, spent on US gas cracker and Rotetrdam PTA expansion</t>
        </r>
      </text>
    </comment>
    <comment ref="AA64" authorId="3" shapeId="0">
      <text>
        <r>
          <rPr>
            <b/>
            <sz val="9"/>
            <color indexed="81"/>
            <rFont val="Tahoma"/>
            <family val="2"/>
          </rPr>
          <t>Vikash Jalan:</t>
        </r>
        <r>
          <rPr>
            <sz val="9"/>
            <color indexed="81"/>
            <rFont val="Tahoma"/>
            <family val="2"/>
          </rPr>
          <t xml:space="preserve">
On acquisiton of Aromatics Decatur(BP) and IVL Spain (Cepsa)</t>
        </r>
      </text>
    </comment>
    <comment ref="AB64" authorId="3" shapeId="0">
      <text>
        <r>
          <rPr>
            <b/>
            <sz val="9"/>
            <color indexed="81"/>
            <rFont val="Tahoma"/>
            <family val="2"/>
          </rPr>
          <t xml:space="preserve">Vikash Jalan:
</t>
        </r>
        <r>
          <rPr>
            <sz val="9"/>
            <color indexed="81"/>
            <rFont val="Tahoma"/>
            <family val="2"/>
          </rPr>
          <t>Due to Micropet deconsolidation into JV</t>
        </r>
      </text>
    </comment>
    <comment ref="AE64" authorId="3" shapeId="0">
      <text>
        <r>
          <rPr>
            <b/>
            <sz val="9"/>
            <color indexed="81"/>
            <rFont val="Tahoma"/>
            <family val="2"/>
          </rPr>
          <t>Vikash Jalan:</t>
        </r>
        <r>
          <rPr>
            <sz val="9"/>
            <color indexed="81"/>
            <rFont val="Tahoma"/>
            <family val="2"/>
          </rPr>
          <t xml:space="preserve">
Glanztoff</t>
        </r>
      </text>
    </comment>
    <comment ref="AC65" authorId="3" shapeId="0">
      <text>
        <r>
          <rPr>
            <b/>
            <sz val="9"/>
            <color indexed="81"/>
            <rFont val="Tahoma"/>
            <family val="2"/>
          </rPr>
          <t>Vikash Jalan:</t>
        </r>
        <r>
          <rPr>
            <sz val="9"/>
            <color indexed="81"/>
            <rFont val="Tahoma"/>
            <family val="2"/>
          </rPr>
          <t xml:space="preserve">
High with PTA turnaround in Asia </t>
        </r>
      </text>
    </comment>
    <comment ref="Z67" authorId="3" shapeId="0">
      <text>
        <r>
          <rPr>
            <b/>
            <sz val="9"/>
            <color indexed="81"/>
            <rFont val="Tahoma"/>
            <family val="2"/>
          </rPr>
          <t>Vikash Jalan:</t>
        </r>
        <r>
          <rPr>
            <sz val="9"/>
            <color indexed="81"/>
            <rFont val="Tahoma"/>
            <family val="2"/>
          </rPr>
          <t xml:space="preserve">
Lower due to Debentures payments due halfyearly</t>
        </r>
      </text>
    </comment>
    <comment ref="AA67" authorId="3" shapeId="0">
      <text>
        <r>
          <rPr>
            <b/>
            <sz val="9"/>
            <color indexed="81"/>
            <rFont val="Tahoma"/>
            <family val="2"/>
          </rPr>
          <t>Vikash Jalan:</t>
        </r>
        <r>
          <rPr>
            <sz val="9"/>
            <color indexed="81"/>
            <rFont val="Tahoma"/>
            <family val="2"/>
          </rPr>
          <t xml:space="preserve">
Higher due to Debentures payments due halfyearly</t>
        </r>
      </text>
    </comment>
    <comment ref="AB67" authorId="3" shapeId="0">
      <text>
        <r>
          <rPr>
            <b/>
            <sz val="9"/>
            <color indexed="81"/>
            <rFont val="Tahoma"/>
            <family val="2"/>
          </rPr>
          <t>Vikash Jalan:</t>
        </r>
        <r>
          <rPr>
            <sz val="9"/>
            <color indexed="81"/>
            <rFont val="Tahoma"/>
            <family val="2"/>
          </rPr>
          <t xml:space="preserve">
Higher due to Debentures payments due halfyearly</t>
        </r>
      </text>
    </comment>
    <comment ref="AF69" authorId="3" shapeId="0">
      <text>
        <r>
          <rPr>
            <b/>
            <sz val="9"/>
            <color indexed="81"/>
            <rFont val="Tahoma"/>
            <family val="2"/>
          </rPr>
          <t>Vikash Jalan:</t>
        </r>
        <r>
          <rPr>
            <sz val="9"/>
            <color indexed="81"/>
            <rFont val="Tahoma"/>
            <family val="2"/>
          </rPr>
          <t xml:space="preserve">
IVL W1 subscription ~90%</t>
        </r>
      </text>
    </comment>
    <comment ref="G70" authorId="3" shapeId="0">
      <text>
        <r>
          <rPr>
            <b/>
            <sz val="9"/>
            <color indexed="81"/>
            <rFont val="Tahoma"/>
            <family val="2"/>
          </rPr>
          <t xml:space="preserve">Vikash Jalan:
</t>
        </r>
        <r>
          <rPr>
            <sz val="9"/>
            <color indexed="81"/>
            <rFont val="Tahoma"/>
            <family val="2"/>
          </rPr>
          <t>IVL has call option in 2019</t>
        </r>
      </text>
    </comment>
    <comment ref="A72" authorId="3" shapeId="0">
      <text>
        <r>
          <rPr>
            <b/>
            <sz val="9"/>
            <color indexed="81"/>
            <rFont val="Tahoma"/>
            <family val="2"/>
          </rPr>
          <t>Vikash Jalan:</t>
        </r>
        <r>
          <rPr>
            <sz val="9"/>
            <color indexed="81"/>
            <rFont val="Tahoma"/>
            <family val="2"/>
          </rPr>
          <t xml:space="preserve">
this represent FX impact on net debt, however this is netted off  by the corrosponding gain or loss in the assets as we have natural hedge due to our global presence, for example US$ debts volatility will be mitigated by US$ assets volaitity in opposite direction and so on. </t>
        </r>
      </text>
    </comment>
    <comment ref="AB72" authorId="3" shapeId="0">
      <text>
        <r>
          <rPr>
            <b/>
            <sz val="9"/>
            <color indexed="81"/>
            <rFont val="Tahoma"/>
            <family val="2"/>
          </rPr>
          <t>Vikash Jalan:</t>
        </r>
        <r>
          <rPr>
            <sz val="9"/>
            <color indexed="81"/>
            <rFont val="Tahoma"/>
            <family val="2"/>
          </rPr>
          <t xml:space="preserve">
Natural Hedge with Assets</t>
        </r>
      </text>
    </comment>
    <comment ref="U76" authorId="2" shapeId="0">
      <text>
        <r>
          <rPr>
            <b/>
            <sz val="9"/>
            <color indexed="81"/>
            <rFont val="Tahoma"/>
            <family val="2"/>
          </rPr>
          <t>Vikash:</t>
        </r>
        <r>
          <rPr>
            <sz val="9"/>
            <color indexed="81"/>
            <rFont val="Tahoma"/>
            <family val="2"/>
          </rPr>
          <t xml:space="preserve">
Due to PTA planned Turnaround</t>
        </r>
      </text>
    </comment>
  </commentList>
</comments>
</file>

<file path=xl/sharedStrings.xml><?xml version="1.0" encoding="utf-8"?>
<sst xmlns="http://schemas.openxmlformats.org/spreadsheetml/2006/main" count="184" uniqueCount="119">
  <si>
    <t>IRSL</t>
  </si>
  <si>
    <t>BE</t>
  </si>
  <si>
    <t>BG</t>
  </si>
  <si>
    <t>Financials in Thai Baht (THB)</t>
  </si>
  <si>
    <t>2013(R)</t>
  </si>
  <si>
    <t>2014(R)</t>
  </si>
  <si>
    <t>LTM
3Q18</t>
  </si>
  <si>
    <t>LTM
3Q19</t>
  </si>
  <si>
    <t>1Q13</t>
  </si>
  <si>
    <t>2Q13</t>
  </si>
  <si>
    <t>3Q13</t>
  </si>
  <si>
    <t>4Q13</t>
  </si>
  <si>
    <t>1Q14(R)</t>
  </si>
  <si>
    <t>2Q14(R)</t>
  </si>
  <si>
    <t>3Q14(R)</t>
  </si>
  <si>
    <t>4Q14(R)</t>
  </si>
  <si>
    <t>1Q15(R)</t>
  </si>
  <si>
    <t>2Q15(R)</t>
  </si>
  <si>
    <t>3Q15(R)</t>
  </si>
  <si>
    <t>4Q15</t>
  </si>
  <si>
    <t>1Q16</t>
  </si>
  <si>
    <t>2Q16</t>
  </si>
  <si>
    <t>3Q16</t>
  </si>
  <si>
    <t>4Q16</t>
  </si>
  <si>
    <t>1Q17</t>
  </si>
  <si>
    <t>2Q17</t>
  </si>
  <si>
    <t>3Q17</t>
  </si>
  <si>
    <t>4Q17</t>
  </si>
  <si>
    <t>1Q18</t>
  </si>
  <si>
    <t>2Q18</t>
  </si>
  <si>
    <t>3Q18</t>
  </si>
  <si>
    <t>4Q18</t>
  </si>
  <si>
    <t>1Q19</t>
  </si>
  <si>
    <t>2Q19</t>
  </si>
  <si>
    <t>3Q19</t>
  </si>
  <si>
    <t>1H16</t>
  </si>
  <si>
    <t>2H16</t>
  </si>
  <si>
    <t>1H17</t>
  </si>
  <si>
    <t>2H17</t>
  </si>
  <si>
    <t>1H18</t>
  </si>
  <si>
    <t>2H18</t>
  </si>
  <si>
    <t>1H19</t>
  </si>
  <si>
    <t>2H19</t>
  </si>
  <si>
    <t>9M19</t>
  </si>
  <si>
    <t xml:space="preserve">3Q19 </t>
  </si>
  <si>
    <t>6M19</t>
  </si>
  <si>
    <t>Capacity &amp; Operating Rates</t>
  </si>
  <si>
    <t>Installed Capacity (On the closing date of the period)</t>
  </si>
  <si>
    <t>MMT</t>
  </si>
  <si>
    <t>Effective Capacity (Effectively available for the period)</t>
  </si>
  <si>
    <t>Production</t>
  </si>
  <si>
    <t>Utilization %</t>
  </si>
  <si>
    <t>%</t>
  </si>
  <si>
    <t xml:space="preserve">Average Exchange Rate </t>
  </si>
  <si>
    <t>THB/$</t>
  </si>
  <si>
    <t>Core Financials (Normalised extra items)</t>
  </si>
  <si>
    <t>Revenue</t>
  </si>
  <si>
    <t>M THB</t>
  </si>
  <si>
    <t>EBITDA</t>
  </si>
  <si>
    <t>Depreciation &amp; Amortization</t>
  </si>
  <si>
    <t>EBIT</t>
  </si>
  <si>
    <t>Net Finance Costs</t>
  </si>
  <si>
    <t>Share of JV Income/(Loss)</t>
  </si>
  <si>
    <t>Profit Before Taxes</t>
  </si>
  <si>
    <t>Current Tax</t>
  </si>
  <si>
    <t>Deferred Tax</t>
  </si>
  <si>
    <t>Tax adjustment on inventory gain/(loss)</t>
  </si>
  <si>
    <t>Profit After Taxes</t>
  </si>
  <si>
    <t>Non Controlling Interests (NCI)</t>
  </si>
  <si>
    <t>NP after Tax &amp; NCI</t>
  </si>
  <si>
    <t>Effective total tax rate %</t>
  </si>
  <si>
    <t>Effective current tax rate %</t>
  </si>
  <si>
    <t>Interest on PERP</t>
  </si>
  <si>
    <t>Effective number of shares</t>
  </si>
  <si>
    <t>MM</t>
  </si>
  <si>
    <t>Core EPS</t>
  </si>
  <si>
    <t>THB</t>
  </si>
  <si>
    <t>Reported Financials (Acccounting basis)</t>
  </si>
  <si>
    <t>Inventory Gain/(Loss) and others</t>
  </si>
  <si>
    <t>Reported EBITDA</t>
  </si>
  <si>
    <t>Extraordinary Income/(Expenses)</t>
  </si>
  <si>
    <t xml:space="preserve">  Acquisition cost &amp; pre-operative expense</t>
  </si>
  <si>
    <t xml:space="preserve">  Gain on Bargain Purchases, impairments and feasibility (Net)* </t>
  </si>
  <si>
    <t xml:space="preserve">  Other Extraordinary Income/(Expense)</t>
  </si>
  <si>
    <t>Reported NP after NCI</t>
  </si>
  <si>
    <t>Reported EPS</t>
  </si>
  <si>
    <t>Financial Position and Gearing</t>
  </si>
  <si>
    <t>Total Debt</t>
  </si>
  <si>
    <t xml:space="preserve">Cash &amp; Cash under management </t>
  </si>
  <si>
    <t>Net Debt</t>
  </si>
  <si>
    <t>Capex on Projects which are not operational yet</t>
  </si>
  <si>
    <t>Net Operating Debt</t>
  </si>
  <si>
    <t>Total Equity</t>
  </si>
  <si>
    <t xml:space="preserve">  Total equity attributable to shareholders</t>
  </si>
  <si>
    <t xml:space="preserve">  Non Controlling Interests</t>
  </si>
  <si>
    <t xml:space="preserve">  Subordinated perpetual debentures</t>
  </si>
  <si>
    <t>Net Operating D/E</t>
  </si>
  <si>
    <t>times</t>
  </si>
  <si>
    <t>Net Operating Capital Employed</t>
  </si>
  <si>
    <t>Cash Flow Statement</t>
  </si>
  <si>
    <t>Core EBITDA</t>
  </si>
  <si>
    <t>Net working capital and others</t>
  </si>
  <si>
    <t>Cash income tax</t>
  </si>
  <si>
    <t>Net growth &amp; investment capex</t>
  </si>
  <si>
    <t>Net Working Capital on acquired/sold Asset</t>
  </si>
  <si>
    <t>Maintenance capex</t>
  </si>
  <si>
    <t>Cash Flow after Strategic Spending</t>
  </si>
  <si>
    <t>Net financial cost</t>
  </si>
  <si>
    <t>Dividends and PERP interest</t>
  </si>
  <si>
    <t>Proceeds from issue of ordinary shares due to warrants exercised</t>
  </si>
  <si>
    <t xml:space="preserve">Proceed from perpetual debentures </t>
  </si>
  <si>
    <t>(Increase)/Decrease in Net Debt on cash basis</t>
  </si>
  <si>
    <t>Exchange rate movement on Net Debt (Natural Hedge against Assets)</t>
  </si>
  <si>
    <t>(Increase)/Decrease in Net Debt as per Balance Sheet</t>
  </si>
  <si>
    <t>Check</t>
  </si>
  <si>
    <t>OCF/Net Operating Capital Employed</t>
  </si>
  <si>
    <t>Maintenance Capex as % of Depreciation</t>
  </si>
  <si>
    <t>Note: 1) Some of the historical financials have been restated in 4Q15 due to change in revaluation policy of IVL as per new Thai accounting standard. The changes are not material. Though we have restated the yearly numbers. Hence the sum of quarters may not tally with yearly figure by minor amounts.  Excluding Feedstock price adjustment for captive sales to PET on freight saving. There is no impact on regional or consolidated EBITDA.
2) The total amount of IRSL was excluded from Core Financial 2Q19, but was consolidated all in Core Financial 3Q19.</t>
  </si>
  <si>
    <r>
      <t xml:space="preserve">We have provided the excel information in good faith to help you to see the public information at one place. Please however always rely on our published MD&amp;A and FS to SET at each time for making any decision. Further on the forecasting tool, we have tried to make it simple and for your reference only. We have not provided any future assumptions. You may make/change the forecasts as you may deem fit. </t>
    </r>
    <r>
      <rPr>
        <b/>
        <sz val="12"/>
        <color rgb="FF1F497D"/>
        <rFont val="Times New Roman"/>
        <family val="1"/>
      </rPr>
      <t>IVL cannot be held responsible for any errors that might occur when using this workbook.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</si>
</sst>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_(* #,##0.00000_);_(* \(#,##0.00000\);_(* &quot;-&quot;??_);_(@_)"/>
    <numFmt numFmtId="165" formatCode="#,##0.0000_);[Red]\(#,##0.0000\)"/>
    <numFmt numFmtId="166" formatCode="_-* #,##0.00_-;\-* #,##0.00_-;_-* &quot;-&quot;??_-;_-@_-"/>
    <numFmt numFmtId="167" formatCode="_(* #,##0.0000_);_(* \(#,##0.0000\);_(* &quot;-&quot;??_);_(@_)"/>
    <numFmt numFmtId="168" formatCode="0.0000"/>
    <numFmt numFmtId="169" formatCode="_(* #,##0_);_(* \(#,##0\);_(* &quot;-&quot;??_);_(@_)"/>
    <numFmt numFmtId="170" formatCode="_(* #,##0.0_);_(* \(#,##0.0\);_(* &quot;-&quot;??_);_(@_)"/>
    <numFmt numFmtId="171" formatCode="#,##0.000_);[Red]\(#,##0.000\)"/>
    <numFmt numFmtId="172" formatCode="#,##0%;[Red]\(#,##0\)%"/>
  </numFmts>
  <fonts count="15" x14ac:knownFonts="1">
    <font>
      <sz val="11"/>
      <color theme="1"/>
      <name val="Calibri"/>
      <family val="2"/>
      <scheme val="minor"/>
    </font>
    <font>
      <sz val="11"/>
      <color theme="1"/>
      <name val="Calibri"/>
      <family val="2"/>
      <scheme val="minor"/>
    </font>
    <font>
      <b/>
      <sz val="12"/>
      <color theme="1"/>
      <name val="Times New Roman"/>
      <family val="1"/>
    </font>
    <font>
      <sz val="10"/>
      <color theme="1"/>
      <name val="Times New Roman"/>
      <family val="1"/>
    </font>
    <font>
      <b/>
      <sz val="22"/>
      <color theme="1"/>
      <name val="Times New Roman"/>
      <family val="1"/>
    </font>
    <font>
      <b/>
      <sz val="10"/>
      <color theme="1"/>
      <name val="Times New Roman"/>
      <family val="1"/>
    </font>
    <font>
      <b/>
      <sz val="20"/>
      <color theme="1"/>
      <name val="Times New Roman"/>
      <family val="1"/>
    </font>
    <font>
      <sz val="11"/>
      <color theme="1"/>
      <name val="Times New Roman"/>
      <family val="1"/>
    </font>
    <font>
      <sz val="10"/>
      <name val="Times New Roman"/>
      <family val="1"/>
    </font>
    <font>
      <sz val="10"/>
      <color indexed="8"/>
      <name val="Times New Roman"/>
      <family val="1"/>
    </font>
    <font>
      <sz val="10"/>
      <color rgb="FF000000"/>
      <name val="Times New Roman"/>
      <family val="1"/>
    </font>
    <font>
      <b/>
      <sz val="12"/>
      <color rgb="FF1F497D"/>
      <name val="Times New Roman"/>
      <family val="1"/>
    </font>
    <font>
      <b/>
      <sz val="10"/>
      <color theme="1" tint="0.34998626667073579"/>
      <name val="Times New Roman"/>
      <family val="1"/>
    </font>
    <font>
      <b/>
      <sz val="9"/>
      <color indexed="81"/>
      <name val="Tahoma"/>
      <family val="2"/>
    </font>
    <font>
      <sz val="9"/>
      <color indexed="81"/>
      <name val="Tahoma"/>
      <family val="2"/>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lightTrellis">
        <bgColor theme="6" tint="0.79998168889431442"/>
      </patternFill>
    </fill>
    <fill>
      <patternFill patternType="lightTrellis">
        <bgColor theme="0"/>
      </patternFill>
    </fill>
    <fill>
      <patternFill patternType="lightTrellis">
        <bgColor theme="4" tint="0.79998168889431442"/>
      </patternFill>
    </fill>
    <fill>
      <patternFill patternType="solid">
        <fgColor theme="6" tint="0.39997558519241921"/>
        <bgColor indexed="64"/>
      </patternFill>
    </fill>
    <fill>
      <patternFill patternType="solid">
        <fgColor rgb="FF92D050"/>
        <bgColor indexed="64"/>
      </patternFill>
    </fill>
    <fill>
      <patternFill patternType="solid">
        <fgColor rgb="FF00FF0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auto="1"/>
      </right>
      <top/>
      <bottom style="thin">
        <color indexed="64"/>
      </bottom>
      <diagonal/>
    </border>
    <border>
      <left style="thin">
        <color indexed="64"/>
      </left>
      <right/>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58">
    <xf numFmtId="0" fontId="0" fillId="0" borderId="0" xfId="0"/>
    <xf numFmtId="15" fontId="2" fillId="2" borderId="0" xfId="0" applyNumberFormat="1" applyFont="1" applyFill="1" applyAlignment="1">
      <alignment horizontal="right"/>
    </xf>
    <xf numFmtId="0" fontId="3" fillId="2" borderId="0" xfId="0" applyFont="1" applyFill="1" applyAlignment="1">
      <alignment horizontal="center"/>
    </xf>
    <xf numFmtId="0" fontId="3" fillId="2" borderId="0" xfId="0" applyFont="1" applyFill="1"/>
    <xf numFmtId="164" fontId="3" fillId="2" borderId="0" xfId="0" applyNumberFormat="1" applyFont="1" applyFill="1"/>
    <xf numFmtId="0" fontId="3" fillId="0" borderId="0" xfId="0" applyFont="1"/>
    <xf numFmtId="0" fontId="3" fillId="0" borderId="0" xfId="0" applyFont="1" applyAlignment="1"/>
    <xf numFmtId="0" fontId="4" fillId="2" borderId="0" xfId="0" applyFont="1" applyFill="1"/>
    <xf numFmtId="0" fontId="5" fillId="2" borderId="0" xfId="0" applyFont="1" applyFill="1" applyAlignment="1">
      <alignment horizontal="center"/>
    </xf>
    <xf numFmtId="0" fontId="5" fillId="3" borderId="1" xfId="0" applyFont="1" applyFill="1" applyBorder="1" applyAlignment="1">
      <alignment horizontal="center" wrapText="1"/>
    </xf>
    <xf numFmtId="0" fontId="5" fillId="3" borderId="1" xfId="0" quotePrefix="1" applyFont="1" applyFill="1" applyBorder="1" applyAlignment="1">
      <alignment horizontal="center" wrapText="1"/>
    </xf>
    <xf numFmtId="0" fontId="5" fillId="3" borderId="2" xfId="0" applyFont="1" applyFill="1" applyBorder="1" applyAlignment="1">
      <alignment horizontal="center" wrapText="1"/>
    </xf>
    <xf numFmtId="0" fontId="5" fillId="4" borderId="1" xfId="0" applyFont="1" applyFill="1" applyBorder="1" applyAlignment="1">
      <alignment horizontal="center" wrapText="1"/>
    </xf>
    <xf numFmtId="0" fontId="5" fillId="4" borderId="1" xfId="0" quotePrefix="1" applyFont="1" applyFill="1" applyBorder="1" applyAlignment="1">
      <alignment horizontal="center" wrapText="1"/>
    </xf>
    <xf numFmtId="0" fontId="5" fillId="4" borderId="0" xfId="0" applyFont="1" applyFill="1" applyBorder="1" applyAlignment="1">
      <alignment horizontal="center" wrapText="1"/>
    </xf>
    <xf numFmtId="0" fontId="3" fillId="0" borderId="0" xfId="0" applyFont="1" applyAlignment="1">
      <alignment horizontal="center"/>
    </xf>
    <xf numFmtId="0" fontId="5" fillId="5" borderId="1" xfId="0" applyFont="1" applyFill="1" applyBorder="1" applyAlignment="1">
      <alignment horizontal="center" wrapText="1"/>
    </xf>
    <xf numFmtId="0" fontId="6" fillId="6" borderId="0" xfId="0" applyFont="1" applyFill="1" applyBorder="1"/>
    <xf numFmtId="38" fontId="7" fillId="6" borderId="0" xfId="0" applyNumberFormat="1" applyFont="1" applyFill="1" applyBorder="1" applyAlignment="1">
      <alignment horizontal="center"/>
    </xf>
    <xf numFmtId="38" fontId="7" fillId="6" borderId="0" xfId="0" applyNumberFormat="1" applyFont="1" applyFill="1" applyBorder="1"/>
    <xf numFmtId="43" fontId="7" fillId="6" borderId="0" xfId="1" applyFont="1" applyFill="1" applyBorder="1"/>
    <xf numFmtId="43" fontId="7" fillId="6" borderId="3" xfId="1" applyFont="1" applyFill="1" applyBorder="1"/>
    <xf numFmtId="43" fontId="7" fillId="6" borderId="4" xfId="1" applyFont="1" applyFill="1" applyBorder="1"/>
    <xf numFmtId="43" fontId="7" fillId="3" borderId="4" xfId="1" applyFont="1" applyFill="1" applyBorder="1"/>
    <xf numFmtId="43" fontId="7" fillId="3" borderId="5" xfId="1" applyFont="1" applyFill="1" applyBorder="1"/>
    <xf numFmtId="38" fontId="7" fillId="6" borderId="6" xfId="0" applyNumberFormat="1" applyFont="1" applyFill="1" applyBorder="1"/>
    <xf numFmtId="165" fontId="7" fillId="6" borderId="0" xfId="0" applyNumberFormat="1" applyFont="1" applyFill="1" applyBorder="1"/>
    <xf numFmtId="38" fontId="7" fillId="6" borderId="3" xfId="0" applyNumberFormat="1" applyFont="1" applyFill="1" applyBorder="1"/>
    <xf numFmtId="38" fontId="7" fillId="3" borderId="0" xfId="0" applyNumberFormat="1" applyFont="1" applyFill="1" applyBorder="1"/>
    <xf numFmtId="38" fontId="7" fillId="4" borderId="0" xfId="0" applyNumberFormat="1" applyFont="1" applyFill="1" applyBorder="1"/>
    <xf numFmtId="0" fontId="7" fillId="2" borderId="0" xfId="0" applyFont="1" applyFill="1" applyBorder="1"/>
    <xf numFmtId="43" fontId="3" fillId="2" borderId="0" xfId="1" applyNumberFormat="1" applyFont="1" applyFill="1"/>
    <xf numFmtId="43" fontId="3" fillId="2" borderId="0" xfId="1" applyNumberFormat="1" applyFont="1" applyFill="1" applyBorder="1"/>
    <xf numFmtId="43" fontId="3" fillId="2" borderId="5" xfId="1" applyNumberFormat="1" applyFont="1" applyFill="1" applyBorder="1"/>
    <xf numFmtId="43" fontId="3" fillId="7" borderId="5" xfId="1" applyFont="1" applyFill="1" applyBorder="1" applyAlignment="1">
      <alignment horizontal="center"/>
    </xf>
    <xf numFmtId="43" fontId="3" fillId="8" borderId="6" xfId="1" applyFont="1" applyFill="1" applyBorder="1"/>
    <xf numFmtId="43" fontId="3" fillId="8" borderId="0" xfId="1" applyFont="1" applyFill="1"/>
    <xf numFmtId="43" fontId="3" fillId="8" borderId="0" xfId="1" applyFont="1" applyFill="1" applyAlignment="1">
      <alignment horizontal="center"/>
    </xf>
    <xf numFmtId="43" fontId="3" fillId="7" borderId="0" xfId="1" applyFont="1" applyFill="1" applyAlignment="1">
      <alignment horizontal="center"/>
    </xf>
    <xf numFmtId="43" fontId="3" fillId="9" borderId="0" xfId="1" applyFont="1" applyFill="1" applyAlignment="1">
      <alignment horizontal="center"/>
    </xf>
    <xf numFmtId="43" fontId="3" fillId="9" borderId="0" xfId="1" applyFont="1" applyFill="1" applyBorder="1" applyAlignment="1">
      <alignment horizontal="center"/>
    </xf>
    <xf numFmtId="166" fontId="3" fillId="2" borderId="0" xfId="0" applyNumberFormat="1" applyFont="1" applyFill="1"/>
    <xf numFmtId="43" fontId="3" fillId="2" borderId="0" xfId="1" applyFont="1" applyFill="1"/>
    <xf numFmtId="43" fontId="3" fillId="3" borderId="5" xfId="1" applyNumberFormat="1" applyFont="1" applyFill="1" applyBorder="1"/>
    <xf numFmtId="43" fontId="3" fillId="2" borderId="6" xfId="1" applyNumberFormat="1" applyFont="1" applyFill="1" applyBorder="1"/>
    <xf numFmtId="43" fontId="3" fillId="2" borderId="0" xfId="1" applyNumberFormat="1" applyFont="1" applyFill="1" applyAlignment="1">
      <alignment horizontal="center"/>
    </xf>
    <xf numFmtId="43" fontId="3" fillId="2" borderId="0" xfId="1" applyFont="1" applyFill="1" applyBorder="1" applyAlignment="1">
      <alignment horizontal="center"/>
    </xf>
    <xf numFmtId="164" fontId="3" fillId="2" borderId="0" xfId="1" applyNumberFormat="1" applyFont="1" applyFill="1" applyBorder="1" applyAlignment="1">
      <alignment horizontal="center"/>
    </xf>
    <xf numFmtId="164" fontId="3" fillId="2" borderId="0" xfId="1" applyNumberFormat="1" applyFont="1" applyFill="1" applyAlignment="1">
      <alignment horizontal="center"/>
    </xf>
    <xf numFmtId="43" fontId="3" fillId="2" borderId="0" xfId="1" applyFont="1" applyFill="1" applyAlignment="1">
      <alignment horizontal="center"/>
    </xf>
    <xf numFmtId="43" fontId="3" fillId="3" borderId="0" xfId="1" applyNumberFormat="1" applyFont="1" applyFill="1" applyAlignment="1">
      <alignment horizontal="center"/>
    </xf>
    <xf numFmtId="43" fontId="3" fillId="4" borderId="0" xfId="1" applyNumberFormat="1" applyFont="1" applyFill="1" applyAlignment="1">
      <alignment horizontal="center"/>
    </xf>
    <xf numFmtId="43" fontId="3" fillId="4" borderId="0" xfId="1" applyNumberFormat="1" applyFont="1" applyFill="1" applyBorder="1" applyAlignment="1">
      <alignment horizontal="center"/>
    </xf>
    <xf numFmtId="43" fontId="3" fillId="10" borderId="0" xfId="1" applyNumberFormat="1" applyFont="1" applyFill="1" applyAlignment="1">
      <alignment horizontal="center"/>
    </xf>
    <xf numFmtId="167" fontId="3" fillId="2" borderId="0" xfId="0" applyNumberFormat="1" applyFont="1" applyFill="1"/>
    <xf numFmtId="43" fontId="3" fillId="2" borderId="7" xfId="1" applyFont="1" applyFill="1" applyBorder="1"/>
    <xf numFmtId="43" fontId="3" fillId="2" borderId="8" xfId="1" applyFont="1" applyFill="1" applyBorder="1"/>
    <xf numFmtId="43" fontId="3" fillId="3" borderId="8" xfId="1" applyFont="1" applyFill="1" applyBorder="1" applyAlignment="1">
      <alignment horizontal="center"/>
    </xf>
    <xf numFmtId="43" fontId="3" fillId="3" borderId="8" xfId="1" applyNumberFormat="1" applyFont="1" applyFill="1" applyBorder="1"/>
    <xf numFmtId="43" fontId="3" fillId="2" borderId="9" xfId="1" applyFont="1" applyFill="1" applyBorder="1"/>
    <xf numFmtId="43" fontId="3" fillId="2" borderId="7" xfId="1" applyFont="1" applyFill="1" applyBorder="1" applyAlignment="1">
      <alignment horizontal="center"/>
    </xf>
    <xf numFmtId="43" fontId="3" fillId="2" borderId="7" xfId="1" applyNumberFormat="1" applyFont="1" applyFill="1" applyBorder="1" applyAlignment="1">
      <alignment horizontal="center"/>
    </xf>
    <xf numFmtId="43" fontId="3" fillId="4" borderId="7" xfId="1" applyFont="1" applyFill="1" applyBorder="1" applyAlignment="1">
      <alignment horizontal="center"/>
    </xf>
    <xf numFmtId="43" fontId="3" fillId="4" borderId="0" xfId="1" applyFont="1" applyFill="1" applyBorder="1" applyAlignment="1">
      <alignment horizontal="center"/>
    </xf>
    <xf numFmtId="43" fontId="3" fillId="11" borderId="7" xfId="1" applyFont="1" applyFill="1" applyBorder="1" applyAlignment="1">
      <alignment horizontal="center"/>
    </xf>
    <xf numFmtId="9" fontId="5" fillId="2" borderId="0" xfId="2" applyFont="1" applyFill="1"/>
    <xf numFmtId="9" fontId="5" fillId="2" borderId="0" xfId="2" applyFont="1" applyFill="1" applyAlignment="1">
      <alignment horizontal="center"/>
    </xf>
    <xf numFmtId="9" fontId="5" fillId="2" borderId="0" xfId="2" applyFont="1" applyFill="1" applyAlignment="1">
      <alignment horizontal="right"/>
    </xf>
    <xf numFmtId="9" fontId="5" fillId="2" borderId="0" xfId="2" applyNumberFormat="1" applyFont="1" applyFill="1" applyAlignment="1">
      <alignment horizontal="right"/>
    </xf>
    <xf numFmtId="9" fontId="5" fillId="2" borderId="0" xfId="2" applyNumberFormat="1" applyFont="1" applyFill="1" applyBorder="1" applyAlignment="1">
      <alignment horizontal="right"/>
    </xf>
    <xf numFmtId="9" fontId="5" fillId="2" borderId="5" xfId="2" applyNumberFormat="1" applyFont="1" applyFill="1" applyBorder="1" applyAlignment="1">
      <alignment horizontal="right"/>
    </xf>
    <xf numFmtId="9" fontId="5" fillId="3" borderId="5" xfId="2" applyNumberFormat="1" applyFont="1" applyFill="1" applyBorder="1" applyAlignment="1">
      <alignment horizontal="right"/>
    </xf>
    <xf numFmtId="9" fontId="5" fillId="2" borderId="6" xfId="2" applyFont="1" applyFill="1" applyBorder="1" applyAlignment="1">
      <alignment horizontal="right"/>
    </xf>
    <xf numFmtId="9" fontId="5" fillId="2" borderId="0" xfId="2" applyFont="1" applyFill="1" applyBorder="1" applyAlignment="1">
      <alignment horizontal="right"/>
    </xf>
    <xf numFmtId="9" fontId="5" fillId="3" borderId="0" xfId="2" applyNumberFormat="1" applyFont="1" applyFill="1" applyAlignment="1">
      <alignment horizontal="right"/>
    </xf>
    <xf numFmtId="9" fontId="5" fillId="4" borderId="0" xfId="2" applyFont="1" applyFill="1" applyAlignment="1">
      <alignment horizontal="right"/>
    </xf>
    <xf numFmtId="9" fontId="5" fillId="4" borderId="0" xfId="2" applyFont="1" applyFill="1" applyBorder="1" applyAlignment="1">
      <alignment horizontal="right"/>
    </xf>
    <xf numFmtId="43" fontId="3" fillId="2" borderId="0" xfId="1" applyFont="1" applyFill="1" applyBorder="1"/>
    <xf numFmtId="43" fontId="3" fillId="2" borderId="5" xfId="1" applyFont="1" applyFill="1" applyBorder="1"/>
    <xf numFmtId="43" fontId="3" fillId="3" borderId="5" xfId="1" applyFont="1" applyFill="1" applyBorder="1"/>
    <xf numFmtId="43" fontId="3" fillId="2" borderId="6" xfId="1" applyFont="1" applyFill="1" applyBorder="1"/>
    <xf numFmtId="2" fontId="3" fillId="2" borderId="0" xfId="1" applyNumberFormat="1" applyFont="1" applyFill="1"/>
    <xf numFmtId="2" fontId="3" fillId="2" borderId="0" xfId="1" applyNumberFormat="1" applyFont="1" applyFill="1" applyBorder="1"/>
    <xf numFmtId="2" fontId="3" fillId="3" borderId="0" xfId="1" applyNumberFormat="1" applyFont="1" applyFill="1"/>
    <xf numFmtId="168" fontId="3" fillId="4" borderId="0" xfId="1" applyNumberFormat="1" applyFont="1" applyFill="1"/>
    <xf numFmtId="2" fontId="3" fillId="4" borderId="0" xfId="1" applyNumberFormat="1" applyFont="1" applyFill="1" applyBorder="1"/>
    <xf numFmtId="2" fontId="3" fillId="11" borderId="0" xfId="1" applyNumberFormat="1" applyFont="1" applyFill="1"/>
    <xf numFmtId="2" fontId="3" fillId="4" borderId="0" xfId="1" applyNumberFormat="1" applyFont="1" applyFill="1"/>
    <xf numFmtId="43" fontId="7" fillId="6" borderId="5" xfId="1" applyFont="1" applyFill="1" applyBorder="1"/>
    <xf numFmtId="9" fontId="3" fillId="2" borderId="0" xfId="2" applyFont="1" applyFill="1"/>
    <xf numFmtId="9" fontId="3" fillId="2" borderId="0" xfId="2" applyFont="1" applyFill="1" applyBorder="1"/>
    <xf numFmtId="9" fontId="3" fillId="2" borderId="5" xfId="2" applyFont="1" applyFill="1" applyBorder="1"/>
    <xf numFmtId="9" fontId="3" fillId="3" borderId="5" xfId="2" applyFont="1" applyFill="1" applyBorder="1"/>
    <xf numFmtId="9" fontId="3" fillId="2" borderId="6" xfId="2" applyFont="1" applyFill="1" applyBorder="1" applyAlignment="1">
      <alignment horizontal="right"/>
    </xf>
    <xf numFmtId="9" fontId="3" fillId="2" borderId="0" xfId="2" applyFont="1" applyFill="1" applyAlignment="1">
      <alignment horizontal="right"/>
    </xf>
    <xf numFmtId="169" fontId="3" fillId="2" borderId="0" xfId="1" applyNumberFormat="1" applyFont="1" applyFill="1" applyAlignment="1">
      <alignment horizontal="right"/>
    </xf>
    <xf numFmtId="170" fontId="3" fillId="2" borderId="0" xfId="1" applyNumberFormat="1" applyFont="1" applyFill="1" applyAlignment="1">
      <alignment horizontal="right"/>
    </xf>
    <xf numFmtId="169" fontId="3" fillId="2" borderId="0" xfId="1" applyNumberFormat="1" applyFont="1" applyFill="1" applyBorder="1" applyAlignment="1">
      <alignment horizontal="right"/>
    </xf>
    <xf numFmtId="169" fontId="3" fillId="3" borderId="0" xfId="1" applyNumberFormat="1" applyFont="1" applyFill="1" applyAlignment="1">
      <alignment horizontal="right"/>
    </xf>
    <xf numFmtId="169" fontId="3" fillId="4" borderId="0" xfId="1" applyNumberFormat="1" applyFont="1" applyFill="1" applyAlignment="1">
      <alignment horizontal="right"/>
    </xf>
    <xf numFmtId="169" fontId="3" fillId="4" borderId="0" xfId="1" applyNumberFormat="1" applyFont="1" applyFill="1" applyBorder="1" applyAlignment="1">
      <alignment horizontal="right"/>
    </xf>
    <xf numFmtId="38" fontId="5" fillId="6" borderId="0" xfId="0" applyNumberFormat="1" applyFont="1" applyFill="1"/>
    <xf numFmtId="38" fontId="5" fillId="6" borderId="0" xfId="0" applyNumberFormat="1" applyFont="1" applyFill="1" applyAlignment="1">
      <alignment horizontal="center"/>
    </xf>
    <xf numFmtId="38" fontId="5" fillId="6" borderId="0" xfId="1" applyNumberFormat="1" applyFont="1" applyFill="1" applyAlignment="1">
      <alignment horizontal="right"/>
    </xf>
    <xf numFmtId="38" fontId="5" fillId="6" borderId="0" xfId="1" applyNumberFormat="1" applyFont="1" applyFill="1" applyBorder="1" applyAlignment="1">
      <alignment horizontal="right"/>
    </xf>
    <xf numFmtId="38" fontId="5" fillId="6" borderId="5" xfId="1" applyNumberFormat="1" applyFont="1" applyFill="1" applyBorder="1" applyAlignment="1">
      <alignment horizontal="right"/>
    </xf>
    <xf numFmtId="38" fontId="5" fillId="3" borderId="5" xfId="1" applyNumberFormat="1" applyFont="1" applyFill="1" applyBorder="1" applyAlignment="1">
      <alignment horizontal="right"/>
    </xf>
    <xf numFmtId="169" fontId="5" fillId="6" borderId="6" xfId="1" applyNumberFormat="1" applyFont="1" applyFill="1" applyBorder="1" applyAlignment="1">
      <alignment horizontal="right"/>
    </xf>
    <xf numFmtId="169" fontId="5" fillId="6" borderId="0" xfId="1" applyNumberFormat="1" applyFont="1" applyFill="1" applyAlignment="1">
      <alignment horizontal="right"/>
    </xf>
    <xf numFmtId="169" fontId="5" fillId="6" borderId="0" xfId="1" applyNumberFormat="1" applyFont="1" applyFill="1" applyBorder="1" applyAlignment="1">
      <alignment horizontal="right"/>
    </xf>
    <xf numFmtId="38" fontId="5" fillId="3" borderId="0" xfId="1" applyNumberFormat="1" applyFont="1" applyFill="1" applyAlignment="1">
      <alignment horizontal="right"/>
    </xf>
    <xf numFmtId="38" fontId="3" fillId="6" borderId="0" xfId="1" applyNumberFormat="1" applyFont="1" applyFill="1" applyAlignment="1">
      <alignment horizontal="right"/>
    </xf>
    <xf numFmtId="38" fontId="3" fillId="4" borderId="0" xfId="1" applyNumberFormat="1" applyFont="1" applyFill="1" applyAlignment="1">
      <alignment horizontal="right"/>
    </xf>
    <xf numFmtId="171" fontId="3" fillId="4" borderId="0" xfId="1" applyNumberFormat="1" applyFont="1" applyFill="1" applyBorder="1" applyAlignment="1">
      <alignment horizontal="right"/>
    </xf>
    <xf numFmtId="38" fontId="5" fillId="2" borderId="0" xfId="1" applyNumberFormat="1" applyFont="1" applyFill="1" applyAlignment="1">
      <alignment horizontal="right"/>
    </xf>
    <xf numFmtId="38" fontId="5" fillId="11" borderId="0" xfId="1" applyNumberFormat="1" applyFont="1" applyFill="1" applyAlignment="1">
      <alignment horizontal="right"/>
    </xf>
    <xf numFmtId="169" fontId="3" fillId="2" borderId="0" xfId="1" applyNumberFormat="1" applyFont="1" applyFill="1"/>
    <xf numFmtId="38" fontId="5" fillId="6" borderId="6" xfId="1" applyNumberFormat="1" applyFont="1" applyFill="1" applyBorder="1" applyAlignment="1">
      <alignment horizontal="right"/>
    </xf>
    <xf numFmtId="38" fontId="5" fillId="4" borderId="0" xfId="1" applyNumberFormat="1" applyFont="1" applyFill="1" applyAlignment="1">
      <alignment horizontal="right"/>
    </xf>
    <xf numFmtId="38" fontId="5" fillId="2" borderId="0" xfId="0" applyNumberFormat="1" applyFont="1" applyFill="1"/>
    <xf numFmtId="38" fontId="3" fillId="2" borderId="0" xfId="0" applyNumberFormat="1" applyFont="1" applyFill="1"/>
    <xf numFmtId="38" fontId="3" fillId="2" borderId="0" xfId="0" applyNumberFormat="1" applyFont="1" applyFill="1" applyAlignment="1">
      <alignment horizontal="center"/>
    </xf>
    <xf numFmtId="38" fontId="3" fillId="2" borderId="7" xfId="1" applyNumberFormat="1" applyFont="1" applyFill="1" applyBorder="1" applyAlignment="1">
      <alignment horizontal="right"/>
    </xf>
    <xf numFmtId="38" fontId="3" fillId="2" borderId="8" xfId="1" applyNumberFormat="1" applyFont="1" applyFill="1" applyBorder="1" applyAlignment="1">
      <alignment horizontal="right"/>
    </xf>
    <xf numFmtId="38" fontId="3" fillId="3" borderId="8" xfId="1" applyNumberFormat="1" applyFont="1" applyFill="1" applyBorder="1" applyAlignment="1">
      <alignment horizontal="right"/>
    </xf>
    <xf numFmtId="38" fontId="3" fillId="2" borderId="9" xfId="1" applyNumberFormat="1" applyFont="1" applyFill="1" applyBorder="1" applyAlignment="1">
      <alignment horizontal="right"/>
    </xf>
    <xf numFmtId="38" fontId="3" fillId="3" borderId="7" xfId="1" applyNumberFormat="1" applyFont="1" applyFill="1" applyBorder="1" applyAlignment="1">
      <alignment horizontal="right"/>
    </xf>
    <xf numFmtId="38" fontId="3" fillId="4" borderId="7" xfId="1" applyNumberFormat="1" applyFont="1" applyFill="1" applyBorder="1" applyAlignment="1">
      <alignment horizontal="right"/>
    </xf>
    <xf numFmtId="38" fontId="3" fillId="11" borderId="7" xfId="1" applyNumberFormat="1" applyFont="1" applyFill="1" applyBorder="1" applyAlignment="1">
      <alignment horizontal="right"/>
    </xf>
    <xf numFmtId="38" fontId="3" fillId="2" borderId="0" xfId="1" applyNumberFormat="1" applyFont="1" applyFill="1" applyAlignment="1">
      <alignment horizontal="right"/>
    </xf>
    <xf numFmtId="38" fontId="3" fillId="2" borderId="0" xfId="1" applyNumberFormat="1" applyFont="1" applyFill="1" applyBorder="1" applyAlignment="1">
      <alignment horizontal="right"/>
    </xf>
    <xf numFmtId="38" fontId="3" fillId="3" borderId="10" xfId="1" applyNumberFormat="1" applyFont="1" applyFill="1" applyBorder="1" applyAlignment="1">
      <alignment horizontal="right"/>
    </xf>
    <xf numFmtId="38" fontId="3" fillId="3" borderId="5" xfId="1" applyNumberFormat="1" applyFont="1" applyFill="1" applyBorder="1" applyAlignment="1">
      <alignment horizontal="right"/>
    </xf>
    <xf numFmtId="38" fontId="3" fillId="2" borderId="6" xfId="1" applyNumberFormat="1" applyFont="1" applyFill="1" applyBorder="1" applyAlignment="1">
      <alignment horizontal="right"/>
    </xf>
    <xf numFmtId="38" fontId="3" fillId="3" borderId="0" xfId="1" applyNumberFormat="1" applyFont="1" applyFill="1" applyBorder="1" applyAlignment="1">
      <alignment horizontal="right"/>
    </xf>
    <xf numFmtId="38" fontId="3" fillId="4" borderId="0" xfId="1" applyNumberFormat="1" applyFont="1" applyFill="1" applyBorder="1" applyAlignment="1">
      <alignment horizontal="right"/>
    </xf>
    <xf numFmtId="38" fontId="3" fillId="12" borderId="0" xfId="1" applyNumberFormat="1" applyFont="1" applyFill="1" applyBorder="1" applyAlignment="1">
      <alignment horizontal="right"/>
    </xf>
    <xf numFmtId="166" fontId="3" fillId="12" borderId="0" xfId="0" applyNumberFormat="1" applyFont="1" applyFill="1"/>
    <xf numFmtId="38" fontId="3" fillId="12" borderId="0" xfId="0" applyNumberFormat="1" applyFont="1" applyFill="1"/>
    <xf numFmtId="38" fontId="3" fillId="3" borderId="11" xfId="1" applyNumberFormat="1" applyFont="1" applyFill="1" applyBorder="1" applyAlignment="1">
      <alignment horizontal="right"/>
    </xf>
    <xf numFmtId="38" fontId="5" fillId="3" borderId="10" xfId="1" applyNumberFormat="1" applyFont="1" applyFill="1" applyBorder="1" applyAlignment="1">
      <alignment horizontal="right"/>
    </xf>
    <xf numFmtId="38" fontId="3" fillId="3" borderId="0" xfId="1" applyNumberFormat="1" applyFont="1" applyFill="1" applyAlignment="1">
      <alignment horizontal="right"/>
    </xf>
    <xf numFmtId="171" fontId="3" fillId="2" borderId="0" xfId="1" applyNumberFormat="1" applyFont="1" applyFill="1" applyAlignment="1">
      <alignment horizontal="right"/>
    </xf>
    <xf numFmtId="38" fontId="3" fillId="11" borderId="0" xfId="1" applyNumberFormat="1" applyFont="1" applyFill="1" applyAlignment="1">
      <alignment horizontal="right"/>
    </xf>
    <xf numFmtId="169" fontId="3" fillId="3" borderId="7" xfId="1" applyNumberFormat="1" applyFont="1" applyFill="1" applyBorder="1" applyAlignment="1">
      <alignment horizontal="right"/>
    </xf>
    <xf numFmtId="171" fontId="3" fillId="0" borderId="0" xfId="1" applyNumberFormat="1" applyFont="1" applyFill="1" applyBorder="1" applyAlignment="1">
      <alignment horizontal="right"/>
    </xf>
    <xf numFmtId="40" fontId="3" fillId="2" borderId="7" xfId="1" applyNumberFormat="1" applyFont="1" applyFill="1" applyBorder="1" applyAlignment="1">
      <alignment horizontal="right"/>
    </xf>
    <xf numFmtId="38" fontId="3" fillId="12" borderId="7" xfId="1" applyNumberFormat="1" applyFont="1" applyFill="1" applyBorder="1" applyAlignment="1">
      <alignment horizontal="right"/>
    </xf>
    <xf numFmtId="172" fontId="5" fillId="2" borderId="0" xfId="0" applyNumberFormat="1" applyFont="1" applyFill="1"/>
    <xf numFmtId="172" fontId="5" fillId="2" borderId="0" xfId="0" applyNumberFormat="1" applyFont="1" applyFill="1" applyAlignment="1">
      <alignment horizontal="center"/>
    </xf>
    <xf numFmtId="172" fontId="5" fillId="2" borderId="0" xfId="2" applyNumberFormat="1" applyFont="1" applyFill="1" applyAlignment="1">
      <alignment horizontal="right"/>
    </xf>
    <xf numFmtId="172" fontId="5" fillId="2" borderId="0" xfId="2" applyNumberFormat="1" applyFont="1" applyFill="1" applyBorder="1" applyAlignment="1">
      <alignment horizontal="right"/>
    </xf>
    <xf numFmtId="172" fontId="5" fillId="3" borderId="10" xfId="2" applyNumberFormat="1" applyFont="1" applyFill="1" applyBorder="1" applyAlignment="1">
      <alignment horizontal="right"/>
    </xf>
    <xf numFmtId="172" fontId="5" fillId="3" borderId="5" xfId="2" applyNumberFormat="1" applyFont="1" applyFill="1" applyBorder="1" applyAlignment="1">
      <alignment horizontal="right"/>
    </xf>
    <xf numFmtId="172" fontId="5" fillId="2" borderId="6" xfId="2" applyNumberFormat="1" applyFont="1" applyFill="1" applyBorder="1" applyAlignment="1">
      <alignment horizontal="right"/>
    </xf>
    <xf numFmtId="172" fontId="5" fillId="3" borderId="0" xfId="2" applyNumberFormat="1" applyFont="1" applyFill="1" applyAlignment="1">
      <alignment horizontal="right"/>
    </xf>
    <xf numFmtId="172" fontId="5" fillId="4" borderId="0" xfId="2" applyNumberFormat="1" applyFont="1" applyFill="1" applyAlignment="1">
      <alignment horizontal="right"/>
    </xf>
    <xf numFmtId="172" fontId="5" fillId="13" borderId="6" xfId="2" applyNumberFormat="1" applyFont="1" applyFill="1" applyBorder="1" applyAlignment="1">
      <alignment horizontal="right"/>
    </xf>
    <xf numFmtId="0" fontId="8" fillId="2" borderId="0" xfId="0" applyFont="1" applyFill="1"/>
    <xf numFmtId="38" fontId="8" fillId="2" borderId="0" xfId="0" applyNumberFormat="1" applyFont="1" applyFill="1" applyAlignment="1">
      <alignment horizontal="center"/>
    </xf>
    <xf numFmtId="0" fontId="9" fillId="2" borderId="0" xfId="0" applyFont="1" applyFill="1"/>
    <xf numFmtId="0" fontId="8" fillId="2" borderId="0" xfId="0" applyFont="1" applyFill="1" applyAlignment="1">
      <alignment horizontal="center"/>
    </xf>
    <xf numFmtId="169" fontId="9" fillId="2" borderId="0" xfId="1" applyNumberFormat="1" applyFont="1" applyFill="1"/>
    <xf numFmtId="169" fontId="8" fillId="2" borderId="0" xfId="1" applyNumberFormat="1" applyFont="1" applyFill="1"/>
    <xf numFmtId="169" fontId="8" fillId="2" borderId="0" xfId="1" applyNumberFormat="1" applyFont="1" applyFill="1" applyBorder="1"/>
    <xf numFmtId="169" fontId="8" fillId="3" borderId="10" xfId="1" applyNumberFormat="1" applyFont="1" applyFill="1" applyBorder="1"/>
    <xf numFmtId="169" fontId="8" fillId="3" borderId="5" xfId="1" applyNumberFormat="1" applyFont="1" applyFill="1" applyBorder="1"/>
    <xf numFmtId="169" fontId="8" fillId="2" borderId="6" xfId="2" applyNumberFormat="1" applyFont="1" applyFill="1" applyBorder="1" applyAlignment="1">
      <alignment horizontal="right"/>
    </xf>
    <xf numFmtId="169" fontId="8" fillId="2" borderId="0" xfId="2" applyNumberFormat="1" applyFont="1" applyFill="1" applyAlignment="1">
      <alignment horizontal="right"/>
    </xf>
    <xf numFmtId="169" fontId="8" fillId="2" borderId="0" xfId="1" applyNumberFormat="1" applyFont="1" applyFill="1" applyAlignment="1">
      <alignment horizontal="right"/>
    </xf>
    <xf numFmtId="169" fontId="8" fillId="2" borderId="0" xfId="1" applyNumberFormat="1" applyFont="1" applyFill="1" applyBorder="1" applyAlignment="1">
      <alignment horizontal="right"/>
    </xf>
    <xf numFmtId="40" fontId="3" fillId="2" borderId="0" xfId="1" applyNumberFormat="1" applyFont="1" applyFill="1" applyAlignment="1">
      <alignment horizontal="right"/>
    </xf>
    <xf numFmtId="40" fontId="3" fillId="2" borderId="0" xfId="1" applyNumberFormat="1" applyFont="1" applyFill="1" applyBorder="1" applyAlignment="1">
      <alignment horizontal="right"/>
    </xf>
    <xf numFmtId="40" fontId="3" fillId="3" borderId="10" xfId="1" applyNumberFormat="1" applyFont="1" applyFill="1" applyBorder="1" applyAlignment="1">
      <alignment horizontal="right"/>
    </xf>
    <xf numFmtId="40" fontId="3" fillId="3" borderId="5" xfId="1" applyNumberFormat="1" applyFont="1" applyFill="1" applyBorder="1" applyAlignment="1">
      <alignment horizontal="right"/>
    </xf>
    <xf numFmtId="43" fontId="3" fillId="2" borderId="6" xfId="1" applyFont="1" applyFill="1" applyBorder="1" applyAlignment="1">
      <alignment horizontal="right"/>
    </xf>
    <xf numFmtId="43" fontId="3" fillId="2" borderId="0" xfId="1" applyFont="1" applyFill="1" applyAlignment="1">
      <alignment horizontal="right"/>
    </xf>
    <xf numFmtId="43" fontId="3" fillId="2" borderId="0" xfId="1" applyFont="1" applyFill="1" applyBorder="1" applyAlignment="1">
      <alignment horizontal="right"/>
    </xf>
    <xf numFmtId="43" fontId="3" fillId="3" borderId="0" xfId="1" applyFont="1" applyFill="1" applyAlignment="1">
      <alignment horizontal="right"/>
    </xf>
    <xf numFmtId="40" fontId="3" fillId="4" borderId="0" xfId="1" applyNumberFormat="1" applyFont="1" applyFill="1" applyAlignment="1">
      <alignment horizontal="right"/>
    </xf>
    <xf numFmtId="43" fontId="3" fillId="4" borderId="0" xfId="1" applyFont="1" applyFill="1" applyBorder="1" applyAlignment="1">
      <alignment horizontal="right"/>
    </xf>
    <xf numFmtId="43" fontId="7" fillId="3" borderId="10" xfId="1" applyFont="1" applyFill="1" applyBorder="1"/>
    <xf numFmtId="43" fontId="7" fillId="6" borderId="6" xfId="1" applyFont="1" applyFill="1" applyBorder="1"/>
    <xf numFmtId="43" fontId="7" fillId="3" borderId="0" xfId="1" applyFont="1" applyFill="1" applyBorder="1"/>
    <xf numFmtId="43" fontId="7" fillId="4" borderId="0" xfId="1" applyFont="1" applyFill="1" applyBorder="1"/>
    <xf numFmtId="9" fontId="3" fillId="3" borderId="10" xfId="2" applyFont="1" applyFill="1" applyBorder="1"/>
    <xf numFmtId="9" fontId="3" fillId="2" borderId="6" xfId="2" applyFont="1" applyFill="1" applyBorder="1"/>
    <xf numFmtId="43" fontId="3" fillId="2" borderId="0" xfId="2" applyNumberFormat="1" applyFont="1" applyFill="1"/>
    <xf numFmtId="43" fontId="3" fillId="3" borderId="0" xfId="2" applyNumberFormat="1" applyFont="1" applyFill="1"/>
    <xf numFmtId="9" fontId="3" fillId="4" borderId="0" xfId="2" applyFont="1" applyFill="1"/>
    <xf numFmtId="9" fontId="3" fillId="4" borderId="0" xfId="2" applyFont="1" applyFill="1" applyBorder="1"/>
    <xf numFmtId="38" fontId="3" fillId="10" borderId="0" xfId="1" applyNumberFormat="1" applyFont="1" applyFill="1" applyAlignment="1">
      <alignment horizontal="right"/>
    </xf>
    <xf numFmtId="0" fontId="5" fillId="14" borderId="0" xfId="0" applyFont="1" applyFill="1"/>
    <xf numFmtId="0" fontId="5" fillId="14" borderId="0" xfId="0" applyFont="1" applyFill="1" applyAlignment="1">
      <alignment horizontal="center"/>
    </xf>
    <xf numFmtId="38" fontId="5" fillId="14" borderId="0" xfId="1" applyNumberFormat="1" applyFont="1" applyFill="1" applyAlignment="1">
      <alignment horizontal="right"/>
    </xf>
    <xf numFmtId="38" fontId="5" fillId="14" borderId="0" xfId="1" applyNumberFormat="1" applyFont="1" applyFill="1" applyBorder="1" applyAlignment="1">
      <alignment horizontal="right"/>
    </xf>
    <xf numFmtId="38" fontId="5" fillId="14" borderId="6" xfId="1" applyNumberFormat="1" applyFont="1" applyFill="1" applyBorder="1" applyAlignment="1">
      <alignment horizontal="right"/>
    </xf>
    <xf numFmtId="38" fontId="5" fillId="4" borderId="0" xfId="1" applyNumberFormat="1" applyFont="1" applyFill="1" applyBorder="1" applyAlignment="1">
      <alignment horizontal="right"/>
    </xf>
    <xf numFmtId="38" fontId="5" fillId="10" borderId="0" xfId="1" applyNumberFormat="1" applyFont="1" applyFill="1" applyAlignment="1">
      <alignment horizontal="right"/>
    </xf>
    <xf numFmtId="0" fontId="5" fillId="2" borderId="0" xfId="0" applyFont="1" applyFill="1"/>
    <xf numFmtId="40" fontId="3" fillId="2" borderId="6" xfId="1" applyNumberFormat="1" applyFont="1" applyFill="1" applyBorder="1" applyAlignment="1">
      <alignment horizontal="right"/>
    </xf>
    <xf numFmtId="40" fontId="3" fillId="3" borderId="0" xfId="1" applyNumberFormat="1" applyFont="1" applyFill="1" applyBorder="1" applyAlignment="1">
      <alignment horizontal="right"/>
    </xf>
    <xf numFmtId="40" fontId="3" fillId="4" borderId="0" xfId="1" applyNumberFormat="1" applyFont="1" applyFill="1" applyBorder="1" applyAlignment="1">
      <alignment horizontal="right"/>
    </xf>
    <xf numFmtId="38" fontId="3" fillId="12" borderId="0" xfId="1" applyNumberFormat="1" applyFont="1" applyFill="1" applyAlignment="1">
      <alignment horizontal="right"/>
    </xf>
    <xf numFmtId="38" fontId="3" fillId="2" borderId="5" xfId="1" applyNumberFormat="1" applyFont="1" applyFill="1" applyBorder="1" applyAlignment="1">
      <alignment horizontal="right"/>
    </xf>
    <xf numFmtId="38" fontId="5" fillId="2" borderId="0" xfId="1" applyNumberFormat="1" applyFont="1" applyFill="1" applyBorder="1" applyAlignment="1">
      <alignment horizontal="right"/>
    </xf>
    <xf numFmtId="38" fontId="5" fillId="2" borderId="6" xfId="1" applyNumberFormat="1" applyFont="1" applyFill="1" applyBorder="1" applyAlignment="1">
      <alignment horizontal="right"/>
    </xf>
    <xf numFmtId="38" fontId="5" fillId="3" borderId="0" xfId="1" applyNumberFormat="1" applyFont="1" applyFill="1" applyBorder="1" applyAlignment="1">
      <alignment horizontal="right"/>
    </xf>
    <xf numFmtId="38" fontId="5" fillId="12" borderId="0" xfId="1" applyNumberFormat="1" applyFont="1" applyFill="1" applyAlignment="1">
      <alignment horizontal="right"/>
    </xf>
    <xf numFmtId="166" fontId="3" fillId="2" borderId="0" xfId="0" applyNumberFormat="1" applyFont="1" applyFill="1" applyBorder="1"/>
    <xf numFmtId="166" fontId="3" fillId="3" borderId="10" xfId="0" applyNumberFormat="1" applyFont="1" applyFill="1" applyBorder="1"/>
    <xf numFmtId="166" fontId="3" fillId="3" borderId="5" xfId="0" applyNumberFormat="1" applyFont="1" applyFill="1" applyBorder="1"/>
    <xf numFmtId="166" fontId="3" fillId="2" borderId="6" xfId="0" applyNumberFormat="1" applyFont="1" applyFill="1" applyBorder="1"/>
    <xf numFmtId="166" fontId="3" fillId="3" borderId="0" xfId="0" applyNumberFormat="1" applyFont="1" applyFill="1"/>
    <xf numFmtId="166" fontId="3" fillId="4" borderId="0" xfId="0" applyNumberFormat="1" applyFont="1" applyFill="1"/>
    <xf numFmtId="166" fontId="3" fillId="4" borderId="0" xfId="0" applyNumberFormat="1" applyFont="1" applyFill="1" applyBorder="1"/>
    <xf numFmtId="169" fontId="3" fillId="2" borderId="0" xfId="1" applyNumberFormat="1" applyFont="1" applyFill="1" applyBorder="1"/>
    <xf numFmtId="169" fontId="3" fillId="3" borderId="10" xfId="1" applyNumberFormat="1" applyFont="1" applyFill="1" applyBorder="1"/>
    <xf numFmtId="169" fontId="3" fillId="3" borderId="5" xfId="1" applyNumberFormat="1" applyFont="1" applyFill="1" applyBorder="1"/>
    <xf numFmtId="169" fontId="3" fillId="2" borderId="6" xfId="1" applyNumberFormat="1" applyFont="1" applyFill="1" applyBorder="1"/>
    <xf numFmtId="169" fontId="3" fillId="3" borderId="0" xfId="1" applyNumberFormat="1" applyFont="1" applyFill="1"/>
    <xf numFmtId="169" fontId="3" fillId="4" borderId="0" xfId="1" applyNumberFormat="1" applyFont="1" applyFill="1"/>
    <xf numFmtId="169" fontId="3" fillId="4" borderId="0" xfId="1" applyNumberFormat="1" applyFont="1" applyFill="1" applyBorder="1"/>
    <xf numFmtId="43" fontId="3" fillId="8" borderId="0" xfId="1" applyFont="1" applyFill="1" applyBorder="1"/>
    <xf numFmtId="43" fontId="3" fillId="7" borderId="10" xfId="1" applyFont="1" applyFill="1" applyBorder="1"/>
    <xf numFmtId="43" fontId="3" fillId="7" borderId="5" xfId="1" applyFont="1" applyFill="1" applyBorder="1"/>
    <xf numFmtId="43" fontId="3" fillId="7" borderId="0" xfId="1" applyFont="1" applyFill="1"/>
    <xf numFmtId="43" fontId="3" fillId="9" borderId="0" xfId="1" applyFont="1" applyFill="1"/>
    <xf numFmtId="43" fontId="3" fillId="9" borderId="0" xfId="1" applyFont="1" applyFill="1" applyBorder="1"/>
    <xf numFmtId="0" fontId="3" fillId="2" borderId="0" xfId="0" applyFont="1" applyFill="1" applyBorder="1"/>
    <xf numFmtId="0" fontId="3" fillId="3" borderId="10" xfId="0" applyFont="1" applyFill="1" applyBorder="1"/>
    <xf numFmtId="0" fontId="3" fillId="3" borderId="5" xfId="0" applyFont="1" applyFill="1" applyBorder="1"/>
    <xf numFmtId="0" fontId="3" fillId="2" borderId="6" xfId="0" applyFont="1" applyFill="1" applyBorder="1"/>
    <xf numFmtId="0" fontId="3" fillId="3" borderId="0" xfId="0" applyFont="1" applyFill="1"/>
    <xf numFmtId="0" fontId="3" fillId="4" borderId="0" xfId="0" applyFont="1" applyFill="1"/>
    <xf numFmtId="0" fontId="3" fillId="4" borderId="0" xfId="0" applyFont="1" applyFill="1" applyBorder="1"/>
    <xf numFmtId="169" fontId="3" fillId="2" borderId="6" xfId="1" applyNumberFormat="1" applyFont="1" applyFill="1" applyBorder="1" applyAlignment="1">
      <alignment horizontal="right"/>
    </xf>
    <xf numFmtId="38" fontId="3" fillId="0" borderId="0" xfId="1" applyNumberFormat="1" applyFont="1" applyFill="1" applyAlignment="1">
      <alignment horizontal="right"/>
    </xf>
    <xf numFmtId="169" fontId="10" fillId="15" borderId="0" xfId="1" applyNumberFormat="1" applyFont="1" applyFill="1" applyBorder="1" applyAlignment="1">
      <alignment horizontal="right"/>
    </xf>
    <xf numFmtId="169" fontId="3" fillId="3" borderId="0" xfId="1" applyNumberFormat="1" applyFont="1" applyFill="1" applyBorder="1" applyAlignment="1">
      <alignment horizontal="right"/>
    </xf>
    <xf numFmtId="43" fontId="3" fillId="4" borderId="0" xfId="1" applyFont="1" applyFill="1" applyAlignment="1">
      <alignment horizontal="right"/>
    </xf>
    <xf numFmtId="43" fontId="3" fillId="3" borderId="0" xfId="1" applyFont="1" applyFill="1" applyBorder="1" applyAlignment="1">
      <alignment horizontal="right"/>
    </xf>
    <xf numFmtId="38" fontId="5" fillId="2" borderId="5" xfId="1" applyNumberFormat="1" applyFont="1" applyFill="1" applyBorder="1" applyAlignment="1">
      <alignment horizontal="right"/>
    </xf>
    <xf numFmtId="43" fontId="3" fillId="3" borderId="0" xfId="1" applyFont="1" applyFill="1" applyBorder="1"/>
    <xf numFmtId="43" fontId="5" fillId="2" borderId="0" xfId="1" applyFont="1" applyFill="1" applyAlignment="1">
      <alignment horizontal="right"/>
    </xf>
    <xf numFmtId="43" fontId="3" fillId="4" borderId="0" xfId="1" applyFont="1" applyFill="1" applyBorder="1"/>
    <xf numFmtId="9" fontId="5" fillId="2" borderId="0" xfId="2" applyFont="1" applyFill="1" applyBorder="1"/>
    <xf numFmtId="9" fontId="5" fillId="2" borderId="5" xfId="2" applyFont="1" applyFill="1" applyBorder="1"/>
    <xf numFmtId="9" fontId="5" fillId="3" borderId="5" xfId="2" applyFont="1" applyFill="1" applyBorder="1"/>
    <xf numFmtId="9" fontId="5" fillId="2" borderId="6" xfId="2" applyFont="1" applyFill="1" applyBorder="1"/>
    <xf numFmtId="43" fontId="3" fillId="7" borderId="0" xfId="1" applyFont="1" applyFill="1" applyBorder="1"/>
    <xf numFmtId="9" fontId="3" fillId="3" borderId="0" xfId="2" applyFont="1" applyFill="1" applyBorder="1"/>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3" fillId="2" borderId="0" xfId="0" applyFont="1" applyFill="1" applyAlignment="1">
      <alignment horizontal="left"/>
    </xf>
    <xf numFmtId="0" fontId="12" fillId="2" borderId="0" xfId="0" applyFont="1" applyFill="1"/>
    <xf numFmtId="169" fontId="3" fillId="2" borderId="0" xfId="0" applyNumberFormat="1" applyFont="1" applyFill="1"/>
    <xf numFmtId="0" fontId="3" fillId="5" borderId="0" xfId="0" applyFont="1" applyFill="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1</xdr:rowOff>
    </xdr:from>
    <xdr:to>
      <xdr:col>0</xdr:col>
      <xdr:colOff>876300</xdr:colOff>
      <xdr:row>1</xdr:row>
      <xdr:rowOff>23213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28576" y="1"/>
          <a:ext cx="847724" cy="2137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VL%20Historical%20Information_Yr'10%20to%203Q19_Exter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Financials in THB"/>
      <sheetName val="Historical Financials in USD"/>
      <sheetName val="Net Debt Equity Bridge"/>
      <sheetName val="Segment Analysis in THB"/>
      <sheetName val="Segments Analysis in USD"/>
      <sheetName val="Segments Analysis in USD_AUR"/>
      <sheetName val="Segment Analysis in THB_AUR"/>
      <sheetName val="IVL Industry Margins"/>
      <sheetName val="Industry Demand Supply"/>
      <sheetName val="Industry Spread"/>
      <sheetName val="History of IVL M&amp;A"/>
      <sheetName val="Installed Capacities"/>
      <sheetName val="IVL Debts &amp; Glossary of terms"/>
      <sheetName val="IVL Shareholding Structure"/>
      <sheetName val="Logo"/>
    </sheetNames>
    <sheetDataSet>
      <sheetData sheetId="0"/>
      <sheetData sheetId="1">
        <row r="4">
          <cell r="H4">
            <v>8.7759999999999998</v>
          </cell>
        </row>
        <row r="5">
          <cell r="AC5">
            <v>2.6458982384229173</v>
          </cell>
        </row>
        <row r="6">
          <cell r="AC6">
            <v>2.2652216700056305</v>
          </cell>
        </row>
        <row r="8">
          <cell r="C8">
            <v>31.701000000000001</v>
          </cell>
          <cell r="D8">
            <v>30.496700000000001</v>
          </cell>
          <cell r="E8">
            <v>31.087</v>
          </cell>
          <cell r="F8">
            <v>30.729800000000001</v>
          </cell>
          <cell r="G8">
            <v>32.480800000000002</v>
          </cell>
        </row>
        <row r="9">
          <cell r="A9" t="str">
            <v xml:space="preserve">Closing Exchange Rate </v>
          </cell>
          <cell r="C9">
            <v>30.151299999999999</v>
          </cell>
          <cell r="D9">
            <v>31.691199999999998</v>
          </cell>
          <cell r="E9">
            <v>30.631599999999999</v>
          </cell>
          <cell r="G9">
            <v>32.963000000000001</v>
          </cell>
          <cell r="H9">
            <v>36.0886</v>
          </cell>
          <cell r="N9">
            <v>29.308499999999999</v>
          </cell>
          <cell r="O9">
            <v>31.127099999999999</v>
          </cell>
          <cell r="P9">
            <v>31.390699999999999</v>
          </cell>
          <cell r="Q9">
            <v>32.813600000000001</v>
          </cell>
          <cell r="V9">
            <v>32.555100000000003</v>
          </cell>
          <cell r="W9">
            <v>33.776800000000001</v>
          </cell>
          <cell r="Y9">
            <v>36.0886</v>
          </cell>
          <cell r="Z9">
            <v>35.239199999999997</v>
          </cell>
        </row>
        <row r="12">
          <cell r="AL12">
            <v>3029.6223828993343</v>
          </cell>
        </row>
        <row r="15">
          <cell r="AL15">
            <v>303.69787721264333</v>
          </cell>
        </row>
        <row r="16">
          <cell r="AL16">
            <v>-126.04212487153947</v>
          </cell>
        </row>
        <row r="18">
          <cell r="AL18">
            <v>-42.393283403690177</v>
          </cell>
        </row>
        <row r="19">
          <cell r="AL19">
            <v>-9.0857721070688856E-3</v>
          </cell>
        </row>
        <row r="21">
          <cell r="AL21">
            <v>-5.6708480134073262</v>
          </cell>
        </row>
        <row r="22">
          <cell r="AL22">
            <v>2.4250798589701019</v>
          </cell>
        </row>
        <row r="23">
          <cell r="AL23">
            <v>-3.3767813122834638</v>
          </cell>
        </row>
        <row r="25">
          <cell r="AL25">
            <v>-0.80510363800218177</v>
          </cell>
        </row>
        <row r="29">
          <cell r="AL29">
            <v>-8.1868206482012713</v>
          </cell>
        </row>
        <row r="51">
          <cell r="C51">
            <v>11.04429991409989</v>
          </cell>
          <cell r="D51">
            <v>4.3860756298278387</v>
          </cell>
          <cell r="E51">
            <v>10.685011556693087</v>
          </cell>
          <cell r="G51">
            <v>62.379273731153113</v>
          </cell>
          <cell r="H51">
            <v>86.667839705613403</v>
          </cell>
          <cell r="N51">
            <v>11.297063991674772</v>
          </cell>
          <cell r="O51">
            <v>12.714869036948512</v>
          </cell>
          <cell r="P51">
            <v>16.154912123654459</v>
          </cell>
          <cell r="Q51">
            <v>32.37206524124143</v>
          </cell>
          <cell r="V51">
            <v>54.558415958549347</v>
          </cell>
          <cell r="W51">
            <v>60.791638047417166</v>
          </cell>
          <cell r="Y51">
            <v>86.667839705613403</v>
          </cell>
          <cell r="Z51">
            <v>89.383442302889975</v>
          </cell>
        </row>
        <row r="60">
          <cell r="A60" t="str">
            <v xml:space="preserve">Operating cash flow before tax (OCF before tax) </v>
          </cell>
        </row>
        <row r="62">
          <cell r="A62" t="str">
            <v xml:space="preserve">Operating cash flow after tax (OCF after tax) </v>
          </cell>
          <cell r="C62">
            <v>327.54208201892749</v>
          </cell>
          <cell r="D62">
            <v>307.94108177188127</v>
          </cell>
          <cell r="E62">
            <v>498.73058583264998</v>
          </cell>
          <cell r="F62">
            <v>337.75340130548932</v>
          </cell>
          <cell r="G62">
            <v>690.29958318885735</v>
          </cell>
        </row>
        <row r="63">
          <cell r="C63">
            <v>-177.70581123013307</v>
          </cell>
          <cell r="D63">
            <v>-652.35333524752991</v>
          </cell>
        </row>
        <row r="64">
          <cell r="C64">
            <v>-11.694188769866953</v>
          </cell>
          <cell r="D64">
            <v>-333.55511703251813</v>
          </cell>
        </row>
        <row r="65">
          <cell r="C65">
            <v>-17.185835962145106</v>
          </cell>
          <cell r="E65">
            <v>-41.341704913380092</v>
          </cell>
        </row>
        <row r="67">
          <cell r="C67">
            <v>-39.985029625740644</v>
          </cell>
        </row>
        <row r="68">
          <cell r="C68">
            <v>-44.666286657166431</v>
          </cell>
        </row>
      </sheetData>
      <sheetData sheetId="2"/>
      <sheetData sheetId="3">
        <row r="28">
          <cell r="H28">
            <v>27365.670995187207</v>
          </cell>
          <cell r="AB28">
            <v>7251.098588465843</v>
          </cell>
          <cell r="AC28">
            <v>7681.4401338957323</v>
          </cell>
          <cell r="AD28">
            <v>8188.6900193756355</v>
          </cell>
          <cell r="AE28">
            <v>9771.9235752647492</v>
          </cell>
          <cell r="AG28">
            <v>10289.799532620993</v>
          </cell>
        </row>
        <row r="35">
          <cell r="B35">
            <v>96858</v>
          </cell>
          <cell r="C35">
            <v>186096</v>
          </cell>
          <cell r="D35">
            <v>210728.984</v>
          </cell>
          <cell r="E35">
            <v>229120.448</v>
          </cell>
          <cell r="F35">
            <v>243907.21766484791</v>
          </cell>
          <cell r="G35">
            <v>234697.94899999999</v>
          </cell>
          <cell r="H35">
            <v>254619.53899999999</v>
          </cell>
          <cell r="M35">
            <v>55494</v>
          </cell>
          <cell r="N35">
            <v>56807.148000000001</v>
          </cell>
          <cell r="O35">
            <v>59181.069999999992</v>
          </cell>
          <cell r="P35">
            <v>57638.23000000001</v>
          </cell>
          <cell r="Q35">
            <v>61646.606</v>
          </cell>
          <cell r="R35">
            <v>64029.859889935993</v>
          </cell>
          <cell r="S35">
            <v>63606.215110064019</v>
          </cell>
          <cell r="T35">
            <v>54624.536664847896</v>
          </cell>
          <cell r="U35">
            <v>53660.3648109368</v>
          </cell>
          <cell r="V35">
            <v>61225.241189063199</v>
          </cell>
          <cell r="W35">
            <v>62333.540304536982</v>
          </cell>
          <cell r="X35">
            <v>57478.802695463004</v>
          </cell>
          <cell r="Y35">
            <v>57164.231830578989</v>
          </cell>
          <cell r="AA35">
            <v>65435.834507806205</v>
          </cell>
          <cell r="AB35">
            <v>65289.440000000002</v>
          </cell>
          <cell r="AC35">
            <v>71650.278999999995</v>
          </cell>
          <cell r="AD35">
            <v>71660.810000000012</v>
          </cell>
          <cell r="AE35">
            <v>72604.546000000002</v>
          </cell>
          <cell r="AG35">
            <v>76143.351999999999</v>
          </cell>
          <cell r="AH35">
            <v>83590.938999999998</v>
          </cell>
        </row>
        <row r="53">
          <cell r="B53">
            <v>12598.892037187703</v>
          </cell>
          <cell r="C53">
            <v>16893.61615875503</v>
          </cell>
          <cell r="D53">
            <v>14341.036854706465</v>
          </cell>
          <cell r="E53">
            <v>14683.230933748007</v>
          </cell>
          <cell r="F53">
            <v>18458.275642770219</v>
          </cell>
          <cell r="G53">
            <v>21957.556401914953</v>
          </cell>
          <cell r="M53">
            <v>2728.9290302383843</v>
          </cell>
          <cell r="N53">
            <v>3973.8986550615773</v>
          </cell>
          <cell r="O53">
            <v>3996.4319668739645</v>
          </cell>
          <cell r="P53">
            <v>3983.9712815740886</v>
          </cell>
          <cell r="Q53">
            <v>4564.7158750190174</v>
          </cell>
          <cell r="R53">
            <v>4967.6911947234566</v>
          </cell>
          <cell r="S53">
            <v>4351.9445855158519</v>
          </cell>
          <cell r="T53">
            <v>4573.923987511891</v>
          </cell>
          <cell r="U53">
            <v>4760.9631841459059</v>
          </cell>
          <cell r="V53">
            <v>6212.132216600181</v>
          </cell>
          <cell r="W53">
            <v>5911.347079164846</v>
          </cell>
          <cell r="X53">
            <v>5073.1139220040222</v>
          </cell>
          <cell r="Y53">
            <v>4804.096332878582</v>
          </cell>
          <cell r="AA53">
            <v>7560.9718045045393</v>
          </cell>
        </row>
      </sheetData>
      <sheetData sheetId="4"/>
      <sheetData sheetId="5"/>
      <sheetData sheetId="6"/>
      <sheetData sheetId="7"/>
      <sheetData sheetId="8"/>
      <sheetData sheetId="9"/>
      <sheetData sheetId="10"/>
      <sheetData sheetId="11">
        <row r="43">
          <cell r="H43">
            <v>10470.313663308314</v>
          </cell>
          <cell r="I43">
            <v>10691.965558165966</v>
          </cell>
          <cell r="J43">
            <v>13055.700536732773</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92"/>
  <sheetViews>
    <sheetView tabSelected="1" view="pageBreakPreview" zoomScale="70" zoomScaleNormal="100" zoomScaleSheetLayoutView="70" workbookViewId="0">
      <pane xSplit="2" ySplit="2" topLeftCell="I3" activePane="bottomRight" state="frozen"/>
      <selection activeCell="AM80" sqref="AM80"/>
      <selection pane="topRight" activeCell="AM80" sqref="AM80"/>
      <selection pane="bottomLeft" activeCell="AM80" sqref="AM80"/>
      <selection pane="bottomRight" activeCell="A2" sqref="A2"/>
    </sheetView>
  </sheetViews>
  <sheetFormatPr defaultColWidth="9.1796875" defaultRowHeight="13" outlineLevelRow="1" outlineLevelCol="1" x14ac:dyDescent="0.3"/>
  <cols>
    <col min="1" max="1" width="49.36328125" style="3" customWidth="1"/>
    <col min="2" max="2" width="9.1796875" style="2" customWidth="1"/>
    <col min="3" max="3" width="9.1796875" style="3" hidden="1" customWidth="1" outlineLevel="1"/>
    <col min="4" max="4" width="9.26953125" style="3" hidden="1" customWidth="1" outlineLevel="1"/>
    <col min="5" max="6" width="8.1796875" style="3" hidden="1" customWidth="1" outlineLevel="1"/>
    <col min="7" max="7" width="8.7265625" style="3" hidden="1" customWidth="1" outlineLevel="1"/>
    <col min="8" max="8" width="9.90625" style="3" hidden="1" customWidth="1" outlineLevel="1"/>
    <col min="9" max="9" width="8.1796875" style="233" customWidth="1" collapsed="1"/>
    <col min="10" max="10" width="9.08984375" style="233" bestFit="1" customWidth="1"/>
    <col min="11" max="11" width="8.1796875" style="257" bestFit="1" customWidth="1"/>
    <col min="12" max="12" width="9.54296875" style="257" customWidth="1"/>
    <col min="13" max="13" width="9.90625" style="257" customWidth="1"/>
    <col min="14" max="22" width="9.90625" style="3" hidden="1" customWidth="1" outlineLevel="1"/>
    <col min="23" max="27" width="9.90625" style="2" hidden="1" customWidth="1" outlineLevel="1"/>
    <col min="28" max="29" width="9.90625" style="3" hidden="1" customWidth="1" outlineLevel="1"/>
    <col min="30" max="30" width="8.7265625" style="3" hidden="1" customWidth="1" outlineLevel="1"/>
    <col min="31" max="31" width="8.26953125" style="3" hidden="1" customWidth="1" outlineLevel="1"/>
    <col min="32" max="32" width="10.54296875" style="3" hidden="1" customWidth="1" outlineLevel="1"/>
    <col min="33" max="33" width="9.08984375" style="3" hidden="1" customWidth="1" outlineLevel="1"/>
    <col min="34" max="34" width="8.1796875" style="3" bestFit="1" customWidth="1" collapsed="1"/>
    <col min="35" max="37" width="8.1796875" style="3" bestFit="1" customWidth="1"/>
    <col min="38" max="38" width="9.08984375" style="3" bestFit="1" customWidth="1"/>
    <col min="39" max="39" width="8.1796875" style="3" bestFit="1" customWidth="1"/>
    <col min="40" max="40" width="8.54296875" style="3" customWidth="1"/>
    <col min="41" max="41" width="9.6328125" style="3" hidden="1" customWidth="1" outlineLevel="1"/>
    <col min="42" max="45" width="9.54296875" style="3" hidden="1" customWidth="1" outlineLevel="1"/>
    <col min="46" max="46" width="6.36328125" style="3" hidden="1" customWidth="1" outlineLevel="1"/>
    <col min="47" max="47" width="10.90625" style="3" hidden="1" customWidth="1" outlineLevel="1"/>
    <col min="48" max="48" width="9.90625" style="3" hidden="1" customWidth="1" collapsed="1"/>
    <col min="49" max="49" width="9.90625" style="3" hidden="1" customWidth="1"/>
    <col min="50" max="50" width="15.6328125" style="3" hidden="1" customWidth="1"/>
    <col min="51" max="56" width="11.453125" style="3" hidden="1" customWidth="1"/>
    <col min="57" max="57" width="9.1796875" style="3" hidden="1" customWidth="1"/>
    <col min="58" max="58" width="9.90625" style="3" hidden="1" customWidth="1"/>
    <col min="59" max="59" width="9.1796875" style="3" hidden="1" customWidth="1"/>
    <col min="60" max="60" width="10.36328125" style="3" hidden="1" customWidth="1"/>
    <col min="61" max="62" width="9.1796875" style="3" hidden="1" customWidth="1"/>
    <col min="63" max="63" width="9.1796875" style="3"/>
    <col min="64" max="64" width="10.1796875" style="3" bestFit="1" customWidth="1"/>
    <col min="65" max="16384" width="9.1796875" style="3"/>
  </cols>
  <sheetData>
    <row r="1" spans="1:64" s="5" customFormat="1" ht="15" customHeight="1" x14ac:dyDescent="0.3">
      <c r="A1" s="1">
        <v>43780</v>
      </c>
      <c r="B1" s="2"/>
      <c r="C1" s="3"/>
      <c r="D1" s="3"/>
      <c r="E1" s="3"/>
      <c r="F1" s="3"/>
      <c r="G1" s="3"/>
      <c r="H1" s="3"/>
      <c r="I1" s="3"/>
      <c r="J1" s="3"/>
      <c r="K1" s="4"/>
      <c r="L1" s="3"/>
      <c r="M1" s="3"/>
      <c r="N1" s="3"/>
      <c r="O1" s="3"/>
      <c r="P1" s="3"/>
      <c r="Q1" s="3"/>
      <c r="R1" s="3"/>
      <c r="S1" s="3"/>
      <c r="T1" s="3"/>
      <c r="U1" s="3"/>
      <c r="V1" s="3"/>
      <c r="W1" s="3"/>
      <c r="X1" s="3"/>
      <c r="Y1" s="3"/>
      <c r="Z1" s="3"/>
      <c r="AA1" s="3"/>
      <c r="AB1" s="3"/>
      <c r="AC1" s="3"/>
      <c r="AD1" s="3"/>
      <c r="AE1" s="3"/>
      <c r="AF1" s="3"/>
      <c r="AG1" s="3"/>
      <c r="AH1" s="3"/>
      <c r="AI1" s="3"/>
      <c r="AJ1" s="3"/>
      <c r="AK1" s="3"/>
      <c r="AL1" s="3"/>
      <c r="AO1" s="3"/>
      <c r="AP1" s="3"/>
      <c r="AQ1" s="3"/>
      <c r="AR1" s="3"/>
      <c r="AS1" s="3"/>
      <c r="AT1" s="3"/>
      <c r="AU1" s="3"/>
      <c r="BG1" s="6" t="s">
        <v>0</v>
      </c>
      <c r="BH1" s="6" t="s">
        <v>1</v>
      </c>
      <c r="BI1" s="6"/>
      <c r="BJ1" s="6" t="s">
        <v>2</v>
      </c>
    </row>
    <row r="2" spans="1:64" s="5" customFormat="1" ht="31.5" customHeight="1" x14ac:dyDescent="0.55000000000000004">
      <c r="A2" s="7" t="s">
        <v>3</v>
      </c>
      <c r="B2" s="8"/>
      <c r="C2" s="9">
        <v>2010</v>
      </c>
      <c r="D2" s="9">
        <v>2011</v>
      </c>
      <c r="E2" s="9">
        <v>2012</v>
      </c>
      <c r="F2" s="10" t="s">
        <v>4</v>
      </c>
      <c r="G2" s="10" t="s">
        <v>5</v>
      </c>
      <c r="H2" s="9">
        <v>2015</v>
      </c>
      <c r="I2" s="9">
        <v>2016</v>
      </c>
      <c r="J2" s="11">
        <v>2017</v>
      </c>
      <c r="K2" s="11">
        <v>2018</v>
      </c>
      <c r="L2" s="11" t="s">
        <v>6</v>
      </c>
      <c r="M2" s="9" t="s">
        <v>7</v>
      </c>
      <c r="N2" s="12" t="s">
        <v>8</v>
      </c>
      <c r="O2" s="12" t="s">
        <v>9</v>
      </c>
      <c r="P2" s="12" t="s">
        <v>10</v>
      </c>
      <c r="Q2" s="12" t="s">
        <v>11</v>
      </c>
      <c r="R2" s="12" t="s">
        <v>12</v>
      </c>
      <c r="S2" s="12" t="s">
        <v>13</v>
      </c>
      <c r="T2" s="12" t="s">
        <v>14</v>
      </c>
      <c r="U2" s="12" t="s">
        <v>15</v>
      </c>
      <c r="V2" s="12" t="s">
        <v>16</v>
      </c>
      <c r="W2" s="13" t="s">
        <v>17</v>
      </c>
      <c r="X2" s="13" t="s">
        <v>18</v>
      </c>
      <c r="Y2" s="12" t="s">
        <v>19</v>
      </c>
      <c r="Z2" s="12" t="s">
        <v>20</v>
      </c>
      <c r="AA2" s="12" t="s">
        <v>21</v>
      </c>
      <c r="AB2" s="12" t="s">
        <v>22</v>
      </c>
      <c r="AC2" s="12" t="s">
        <v>23</v>
      </c>
      <c r="AD2" s="12" t="s">
        <v>24</v>
      </c>
      <c r="AE2" s="12" t="s">
        <v>25</v>
      </c>
      <c r="AF2" s="12" t="s">
        <v>26</v>
      </c>
      <c r="AG2" s="12" t="s">
        <v>27</v>
      </c>
      <c r="AH2" s="12" t="s">
        <v>28</v>
      </c>
      <c r="AI2" s="12" t="s">
        <v>29</v>
      </c>
      <c r="AJ2" s="12" t="s">
        <v>30</v>
      </c>
      <c r="AK2" s="12" t="s">
        <v>31</v>
      </c>
      <c r="AL2" s="12" t="s">
        <v>32</v>
      </c>
      <c r="AM2" s="12" t="s">
        <v>33</v>
      </c>
      <c r="AN2" s="9" t="s">
        <v>34</v>
      </c>
      <c r="AO2" s="12" t="s">
        <v>35</v>
      </c>
      <c r="AP2" s="12" t="s">
        <v>36</v>
      </c>
      <c r="AQ2" s="12" t="s">
        <v>37</v>
      </c>
      <c r="AR2" s="12" t="s">
        <v>38</v>
      </c>
      <c r="AS2" s="12" t="s">
        <v>39</v>
      </c>
      <c r="AT2" s="12" t="s">
        <v>40</v>
      </c>
      <c r="AU2" s="12" t="s">
        <v>41</v>
      </c>
      <c r="AV2" s="12" t="s">
        <v>42</v>
      </c>
      <c r="AW2" s="14" t="s">
        <v>43</v>
      </c>
      <c r="AX2" s="15"/>
      <c r="AY2" s="12" t="s">
        <v>35</v>
      </c>
      <c r="AZ2" s="12" t="s">
        <v>36</v>
      </c>
      <c r="BA2" s="12" t="s">
        <v>37</v>
      </c>
      <c r="BB2" s="12" t="s">
        <v>38</v>
      </c>
      <c r="BC2" s="12" t="s">
        <v>39</v>
      </c>
      <c r="BD2" s="12" t="s">
        <v>40</v>
      </c>
      <c r="BE2" s="16" t="s">
        <v>41</v>
      </c>
      <c r="BF2" s="12" t="s">
        <v>44</v>
      </c>
      <c r="BG2" s="15"/>
      <c r="BH2" s="15" t="s">
        <v>34</v>
      </c>
      <c r="BI2" s="15" t="s">
        <v>45</v>
      </c>
      <c r="BJ2" s="5" t="s">
        <v>43</v>
      </c>
    </row>
    <row r="3" spans="1:64" s="30" customFormat="1" ht="25" x14ac:dyDescent="0.5">
      <c r="A3" s="17" t="s">
        <v>46</v>
      </c>
      <c r="B3" s="18"/>
      <c r="C3" s="19"/>
      <c r="D3" s="19"/>
      <c r="E3" s="19"/>
      <c r="F3" s="19"/>
      <c r="G3" s="20"/>
      <c r="H3" s="20"/>
      <c r="I3" s="20"/>
      <c r="J3" s="21"/>
      <c r="K3" s="22"/>
      <c r="L3" s="23"/>
      <c r="M3" s="24"/>
      <c r="N3" s="25"/>
      <c r="O3" s="19"/>
      <c r="P3" s="19"/>
      <c r="Q3" s="19"/>
      <c r="R3" s="19"/>
      <c r="S3" s="19"/>
      <c r="T3" s="19"/>
      <c r="U3" s="19"/>
      <c r="V3" s="26"/>
      <c r="W3" s="19"/>
      <c r="X3" s="19"/>
      <c r="Y3" s="19"/>
      <c r="Z3" s="19"/>
      <c r="AA3" s="19"/>
      <c r="AB3" s="19"/>
      <c r="AC3" s="19"/>
      <c r="AD3" s="19"/>
      <c r="AE3" s="19"/>
      <c r="AF3" s="27"/>
      <c r="AG3" s="19"/>
      <c r="AH3" s="19"/>
      <c r="AI3" s="19"/>
      <c r="AJ3" s="19"/>
      <c r="AK3" s="19"/>
      <c r="AL3" s="19"/>
      <c r="AM3" s="19"/>
      <c r="AN3" s="28"/>
      <c r="AO3" s="19"/>
      <c r="AP3" s="19"/>
      <c r="AQ3" s="19"/>
      <c r="AR3" s="19"/>
      <c r="AS3" s="19"/>
      <c r="AT3" s="19"/>
      <c r="AU3" s="29"/>
      <c r="AV3" s="29"/>
      <c r="AW3" s="29"/>
      <c r="BF3" s="19"/>
    </row>
    <row r="4" spans="1:64" x14ac:dyDescent="0.3">
      <c r="A4" s="3" t="s">
        <v>47</v>
      </c>
      <c r="B4" s="2" t="s">
        <v>48</v>
      </c>
      <c r="C4" s="31">
        <v>3.26</v>
      </c>
      <c r="D4" s="31">
        <v>5.4939999999999998</v>
      </c>
      <c r="E4" s="31">
        <v>6.78</v>
      </c>
      <c r="F4" s="31">
        <v>7.0289999999999999</v>
      </c>
      <c r="G4" s="31">
        <v>7.51</v>
      </c>
      <c r="H4" s="31">
        <f>'[1]Historical Financials in USD'!H4</f>
        <v>8.7759999999999998</v>
      </c>
      <c r="I4" s="31">
        <f>'[1]Installed Capacities'!H43/10^3</f>
        <v>10.470313663308314</v>
      </c>
      <c r="J4" s="32">
        <f>'[1]Installed Capacities'!I43/10^3</f>
        <v>10.691965558165966</v>
      </c>
      <c r="K4" s="33">
        <f>'[1]Installed Capacities'!J43/10^3</f>
        <v>13.055700536732774</v>
      </c>
      <c r="L4" s="34"/>
      <c r="M4" s="34"/>
      <c r="N4" s="35"/>
      <c r="O4" s="36"/>
      <c r="P4" s="36"/>
      <c r="Q4" s="36"/>
      <c r="R4" s="36"/>
      <c r="S4" s="36"/>
      <c r="T4" s="36"/>
      <c r="U4" s="36"/>
      <c r="V4" s="36"/>
      <c r="W4" s="37"/>
      <c r="X4" s="37"/>
      <c r="Y4" s="37"/>
      <c r="Z4" s="37"/>
      <c r="AA4" s="37"/>
      <c r="AB4" s="37"/>
      <c r="AC4" s="37"/>
      <c r="AD4" s="37"/>
      <c r="AE4" s="37"/>
      <c r="AF4" s="37"/>
      <c r="AG4" s="37"/>
      <c r="AH4" s="37"/>
      <c r="AI4" s="37"/>
      <c r="AJ4" s="37"/>
      <c r="AK4" s="37"/>
      <c r="AL4" s="37"/>
      <c r="AM4" s="37"/>
      <c r="AN4" s="38"/>
      <c r="AO4" s="37"/>
      <c r="AP4" s="37"/>
      <c r="AQ4" s="37"/>
      <c r="AR4" s="37"/>
      <c r="AS4" s="37"/>
      <c r="AT4" s="37"/>
      <c r="AU4" s="39"/>
      <c r="AV4" s="40"/>
      <c r="AW4" s="40"/>
      <c r="AX4" s="41"/>
      <c r="AY4" s="41"/>
      <c r="AZ4" s="41"/>
      <c r="BA4" s="41"/>
      <c r="BB4" s="41"/>
      <c r="BD4" s="41"/>
      <c r="BE4" s="41"/>
      <c r="BF4" s="37"/>
      <c r="BG4" s="41"/>
      <c r="BH4" s="41"/>
      <c r="BI4" s="41"/>
    </row>
    <row r="5" spans="1:64" x14ac:dyDescent="0.3">
      <c r="A5" s="3" t="s">
        <v>49</v>
      </c>
      <c r="B5" s="2" t="s">
        <v>48</v>
      </c>
      <c r="C5" s="42">
        <v>3.260861095890411</v>
      </c>
      <c r="D5" s="42">
        <v>5.0987422999999996</v>
      </c>
      <c r="E5" s="42">
        <v>6.2811430557377044</v>
      </c>
      <c r="F5" s="42">
        <v>6.8188870000000001</v>
      </c>
      <c r="G5" s="42">
        <f>SUM(R5:U5)</f>
        <v>7.3134799999999993</v>
      </c>
      <c r="H5" s="42">
        <f>SUM(V5:Y5)</f>
        <v>8.2030046986301386</v>
      </c>
      <c r="I5" s="31">
        <v>10.178894686942215</v>
      </c>
      <c r="J5" s="31">
        <v>10.380801593413699</v>
      </c>
      <c r="K5" s="33">
        <v>11.846721627691677</v>
      </c>
      <c r="L5" s="43">
        <v>11.238975528816145</v>
      </c>
      <c r="M5" s="43">
        <f>SUM(AK5:AN5)</f>
        <v>14.280710442843841</v>
      </c>
      <c r="N5" s="44">
        <v>1.67126317</v>
      </c>
      <c r="O5" s="31">
        <v>1.6925056200000004</v>
      </c>
      <c r="P5" s="31">
        <v>1.712436001095889</v>
      </c>
      <c r="Q5" s="31">
        <v>1.7426822089041107</v>
      </c>
      <c r="R5" s="31">
        <v>1.7105372100000003</v>
      </c>
      <c r="S5" s="31">
        <v>1.8487242999999998</v>
      </c>
      <c r="T5" s="31">
        <v>1.8982822399999999</v>
      </c>
      <c r="U5" s="31">
        <v>1.8559362500000001</v>
      </c>
      <c r="V5" s="31">
        <v>1.8601375068493151</v>
      </c>
      <c r="W5" s="31">
        <v>2.0221659753424661</v>
      </c>
      <c r="X5" s="45">
        <v>2.157687594520548</v>
      </c>
      <c r="Y5" s="45">
        <v>2.1630136219178082</v>
      </c>
      <c r="Z5" s="45">
        <v>2.2045906940386901</v>
      </c>
      <c r="AA5" s="45">
        <v>2.6595395708522105</v>
      </c>
      <c r="AB5" s="45">
        <v>2.6688661836283969</v>
      </c>
      <c r="AC5" s="46">
        <f>'[1]Historical Financials in USD'!AC5</f>
        <v>2.6458982384229173</v>
      </c>
      <c r="AD5" s="47">
        <v>2.5281743660283835</v>
      </c>
      <c r="AE5" s="48">
        <v>2.5673803761454876</v>
      </c>
      <c r="AF5" s="48">
        <v>2.6012438064418326</v>
      </c>
      <c r="AG5" s="48">
        <f>J5-AD5-AE5-AF5</f>
        <v>2.6840030447979952</v>
      </c>
      <c r="AH5" s="45">
        <v>2.659591722756026</v>
      </c>
      <c r="AI5" s="45">
        <v>2.770971289842965</v>
      </c>
      <c r="AJ5" s="45">
        <v>3.146663733642233</v>
      </c>
      <c r="AK5" s="45">
        <v>3.2694948814504534</v>
      </c>
      <c r="AL5" s="49">
        <v>3.4967181276910315</v>
      </c>
      <c r="AM5" s="45">
        <v>3.6323109643000802</v>
      </c>
      <c r="AN5" s="50">
        <v>3.8821864694022752</v>
      </c>
      <c r="AO5" s="45">
        <f>Z5+AA5</f>
        <v>4.8641302648909006</v>
      </c>
      <c r="AP5" s="45">
        <f>AB5+AC5</f>
        <v>5.3147644220513142</v>
      </c>
      <c r="AQ5" s="45">
        <f>AD5+AE5</f>
        <v>5.0955547421738707</v>
      </c>
      <c r="AR5" s="45">
        <f>AF5+AG5</f>
        <v>5.2852468512398278</v>
      </c>
      <c r="AS5" s="45">
        <f>AH5+AI5</f>
        <v>5.4305630125989914</v>
      </c>
      <c r="AT5" s="45">
        <f>AJ5+AK5</f>
        <v>6.4161586150926864</v>
      </c>
      <c r="AU5" s="51">
        <f>AL5+AM5</f>
        <v>7.1290290919911117</v>
      </c>
      <c r="AV5" s="52"/>
      <c r="AW5" s="53">
        <v>11.011215561393387</v>
      </c>
      <c r="AX5" s="41"/>
      <c r="AY5" s="41">
        <v>0</v>
      </c>
      <c r="AZ5" s="41">
        <v>0</v>
      </c>
      <c r="BA5" s="41">
        <v>0</v>
      </c>
      <c r="BB5" s="41">
        <v>0</v>
      </c>
      <c r="BC5" s="41">
        <v>0</v>
      </c>
      <c r="BD5" s="41">
        <v>-5.2252862656126888</v>
      </c>
      <c r="BE5" s="41">
        <v>4.422918918931515</v>
      </c>
      <c r="BF5" s="53">
        <v>3.6722264694022777</v>
      </c>
      <c r="BG5" s="41"/>
      <c r="BH5" s="41">
        <v>0.10671999999999998</v>
      </c>
      <c r="BI5" s="41"/>
      <c r="BJ5" s="3">
        <v>0.20996000000000001</v>
      </c>
      <c r="BL5" s="54"/>
    </row>
    <row r="6" spans="1:64" x14ac:dyDescent="0.3">
      <c r="A6" s="3" t="s">
        <v>50</v>
      </c>
      <c r="B6" s="2" t="s">
        <v>48</v>
      </c>
      <c r="C6" s="55">
        <v>3.1855030000000002</v>
      </c>
      <c r="D6" s="55">
        <v>4.3613119999999999</v>
      </c>
      <c r="E6" s="55">
        <v>5.2548760000000003</v>
      </c>
      <c r="F6" s="55">
        <v>5.8039160000000001</v>
      </c>
      <c r="G6" s="55">
        <f>SUM(R6:U6)</f>
        <v>6.2494175399999996</v>
      </c>
      <c r="H6" s="55">
        <f>SUM(V6:Y6)</f>
        <v>7.023597275263648</v>
      </c>
      <c r="I6" s="55">
        <v>8.728926665510043</v>
      </c>
      <c r="J6" s="55">
        <v>9.1032677084520284</v>
      </c>
      <c r="K6" s="56">
        <v>10.419398600419296</v>
      </c>
      <c r="L6" s="57">
        <v>9.9069598280693416</v>
      </c>
      <c r="M6" s="58">
        <f>SUM(AK6:AN6)</f>
        <v>12.277152947344794</v>
      </c>
      <c r="N6" s="59">
        <v>1.4233449847838788</v>
      </c>
      <c r="O6" s="55">
        <v>1.4457370687095275</v>
      </c>
      <c r="P6" s="55">
        <v>1.470999958875725</v>
      </c>
      <c r="Q6" s="55">
        <v>1.4638338576308696</v>
      </c>
      <c r="R6" s="55">
        <v>1.5054495400000001</v>
      </c>
      <c r="S6" s="55">
        <v>1.5868450000000001</v>
      </c>
      <c r="T6" s="55">
        <v>1.6325160000000001</v>
      </c>
      <c r="U6" s="55">
        <v>1.524607</v>
      </c>
      <c r="V6" s="55">
        <v>1.6267209389142077</v>
      </c>
      <c r="W6" s="55">
        <v>1.8145852072488726</v>
      </c>
      <c r="X6" s="60">
        <v>1.8015288626199988</v>
      </c>
      <c r="Y6" s="60">
        <v>1.7807622664805691</v>
      </c>
      <c r="Z6" s="60">
        <v>1.7647709200019872</v>
      </c>
      <c r="AA6" s="60">
        <v>2.3193589555325862</v>
      </c>
      <c r="AB6" s="61">
        <v>2.3795751199698389</v>
      </c>
      <c r="AC6" s="60">
        <f>'[1]Historical Financials in USD'!AC6</f>
        <v>2.2652216700056305</v>
      </c>
      <c r="AD6" s="60">
        <v>2.1881375496729887</v>
      </c>
      <c r="AE6" s="60">
        <v>2.2228976203174389</v>
      </c>
      <c r="AF6" s="60">
        <v>2.3866285300104808</v>
      </c>
      <c r="AG6" s="60">
        <f>J6-AD6-AE6-AF6</f>
        <v>2.3056040084511196</v>
      </c>
      <c r="AH6" s="60">
        <v>2.325123570352289</v>
      </c>
      <c r="AI6" s="60">
        <v>2.5462493404533282</v>
      </c>
      <c r="AJ6" s="60">
        <v>2.7299829088126062</v>
      </c>
      <c r="AK6" s="60">
        <v>2.8180427808010728</v>
      </c>
      <c r="AL6" s="60">
        <v>2.9662154634429299</v>
      </c>
      <c r="AM6" s="60">
        <v>3.1478780257755492</v>
      </c>
      <c r="AN6" s="50">
        <v>3.3450166773252423</v>
      </c>
      <c r="AO6" s="60">
        <f>Z6+AA6</f>
        <v>4.0841298755345736</v>
      </c>
      <c r="AP6" s="60">
        <f>AB6+AC6</f>
        <v>4.6447967899754694</v>
      </c>
      <c r="AQ6" s="60">
        <f>AD6+AE6</f>
        <v>4.4110351699904271</v>
      </c>
      <c r="AR6" s="60">
        <f>AF6+AG6</f>
        <v>4.6922325384616004</v>
      </c>
      <c r="AS6" s="60">
        <f>AH6+AI6</f>
        <v>4.8713729108056167</v>
      </c>
      <c r="AT6" s="60">
        <f>AJ6+AK6</f>
        <v>5.548025689613679</v>
      </c>
      <c r="AU6" s="62">
        <f>AL6+AM6</f>
        <v>6.1140934892184795</v>
      </c>
      <c r="AV6" s="63"/>
      <c r="AW6" s="60">
        <v>9.4591101665437218</v>
      </c>
      <c r="AX6" s="41"/>
      <c r="AY6" s="41">
        <v>0</v>
      </c>
      <c r="AZ6" s="41">
        <v>0</v>
      </c>
      <c r="BA6" s="41">
        <v>0</v>
      </c>
      <c r="BB6" s="41">
        <v>0</v>
      </c>
      <c r="BC6" s="41">
        <v>0</v>
      </c>
      <c r="BD6" s="41">
        <v>-5.046467298406716</v>
      </c>
      <c r="BE6" s="41">
        <v>3.6767974214829851</v>
      </c>
      <c r="BF6" s="64">
        <v>3.2194926773252437</v>
      </c>
      <c r="BG6" s="41"/>
      <c r="BH6" s="41">
        <v>6.5174999999999997E-2</v>
      </c>
      <c r="BI6" s="41"/>
      <c r="BJ6" s="41">
        <v>0.125524</v>
      </c>
    </row>
    <row r="7" spans="1:64" s="65" customFormat="1" x14ac:dyDescent="0.3">
      <c r="A7" s="65" t="s">
        <v>51</v>
      </c>
      <c r="B7" s="66" t="s">
        <v>52</v>
      </c>
      <c r="C7" s="67">
        <f t="shared" ref="C7:Z7" si="0">C6/C5</f>
        <v>0.97689012390457763</v>
      </c>
      <c r="D7" s="67">
        <f t="shared" si="0"/>
        <v>0.85537015667569627</v>
      </c>
      <c r="E7" s="67">
        <f t="shared" si="0"/>
        <v>0.83661141823537533</v>
      </c>
      <c r="F7" s="68">
        <f t="shared" si="0"/>
        <v>0.85115298141764195</v>
      </c>
      <c r="G7" s="68">
        <f t="shared" si="0"/>
        <v>0.85450668354873471</v>
      </c>
      <c r="H7" s="68">
        <f t="shared" si="0"/>
        <v>0.85622251032436369</v>
      </c>
      <c r="I7" s="68">
        <f>I6/I5</f>
        <v>0.85755152538396595</v>
      </c>
      <c r="J7" s="69">
        <f>J6/J5</f>
        <v>0.87693302164909626</v>
      </c>
      <c r="K7" s="70">
        <f>K6/K5</f>
        <v>0.87951746718383106</v>
      </c>
      <c r="L7" s="71">
        <f>L6/L5</f>
        <v>0.88148246276259035</v>
      </c>
      <c r="M7" s="71">
        <f>M6/M5</f>
        <v>0.85970183321635496</v>
      </c>
      <c r="N7" s="72">
        <f t="shared" si="0"/>
        <v>0.85165820101443324</v>
      </c>
      <c r="O7" s="67">
        <f t="shared" si="0"/>
        <v>0.85419927214748459</v>
      </c>
      <c r="P7" s="67">
        <f t="shared" si="0"/>
        <v>0.85901018078009639</v>
      </c>
      <c r="Q7" s="67">
        <f t="shared" si="0"/>
        <v>0.83998898373525288</v>
      </c>
      <c r="R7" s="67">
        <f t="shared" si="0"/>
        <v>0.88010335653557625</v>
      </c>
      <c r="S7" s="67">
        <f t="shared" si="0"/>
        <v>0.85834594157711908</v>
      </c>
      <c r="T7" s="67">
        <f t="shared" si="0"/>
        <v>0.85999645658592905</v>
      </c>
      <c r="U7" s="67">
        <f t="shared" si="0"/>
        <v>0.821475953174577</v>
      </c>
      <c r="V7" s="67">
        <f t="shared" si="0"/>
        <v>0.87451649833647704</v>
      </c>
      <c r="W7" s="67">
        <f t="shared" si="0"/>
        <v>0.89734731440210369</v>
      </c>
      <c r="X7" s="67">
        <f t="shared" si="0"/>
        <v>0.8349349865082345</v>
      </c>
      <c r="Y7" s="67">
        <f t="shared" si="0"/>
        <v>0.82327834112375087</v>
      </c>
      <c r="Z7" s="67">
        <f t="shared" si="0"/>
        <v>0.80049821709490343</v>
      </c>
      <c r="AA7" s="67">
        <v>0.87209041029210244</v>
      </c>
      <c r="AB7" s="67">
        <f t="shared" ref="AB7:AF7" si="1">AB6/AB5</f>
        <v>0.89160525715633343</v>
      </c>
      <c r="AC7" s="73">
        <f t="shared" si="1"/>
        <v>0.85612577124500888</v>
      </c>
      <c r="AD7" s="73">
        <f t="shared" si="1"/>
        <v>0.86550104260032779</v>
      </c>
      <c r="AE7" s="67">
        <f t="shared" si="1"/>
        <v>0.86582324963267243</v>
      </c>
      <c r="AF7" s="67">
        <f t="shared" si="1"/>
        <v>0.91749513217489675</v>
      </c>
      <c r="AG7" s="67">
        <f>AG6/AG5</f>
        <v>0.85901691241361655</v>
      </c>
      <c r="AH7" s="67">
        <f t="shared" ref="AH7:AK7" si="2">AH6/AH5</f>
        <v>0.87424079059129367</v>
      </c>
      <c r="AI7" s="67">
        <f t="shared" si="2"/>
        <v>0.91890137937792482</v>
      </c>
      <c r="AJ7" s="67">
        <f t="shared" si="2"/>
        <v>0.86758012291725795</v>
      </c>
      <c r="AK7" s="67">
        <f t="shared" si="2"/>
        <v>0.8619199243250989</v>
      </c>
      <c r="AL7" s="67">
        <f>AL6/AL5</f>
        <v>0.8482855509436199</v>
      </c>
      <c r="AM7" s="67">
        <f>AM6/AM5</f>
        <v>0.86663230563524241</v>
      </c>
      <c r="AN7" s="74">
        <f>AN6/AN5</f>
        <v>0.86163215077102184</v>
      </c>
      <c r="AO7" s="67">
        <f t="shared" ref="AO7:AU7" si="3">AO6/AO5</f>
        <v>0.83964237245323403</v>
      </c>
      <c r="AP7" s="67">
        <f t="shared" si="3"/>
        <v>0.87394217713656241</v>
      </c>
      <c r="AQ7" s="67">
        <f t="shared" si="3"/>
        <v>0.86566338567262391</v>
      </c>
      <c r="AR7" s="67">
        <f t="shared" si="3"/>
        <v>0.8877981805827827</v>
      </c>
      <c r="AS7" s="67">
        <f t="shared" si="3"/>
        <v>0.89702907405805898</v>
      </c>
      <c r="AT7" s="67">
        <f t="shared" si="3"/>
        <v>0.86469584410882483</v>
      </c>
      <c r="AU7" s="75">
        <f t="shared" si="3"/>
        <v>0.8576334042579753</v>
      </c>
      <c r="AV7" s="76"/>
      <c r="AW7" s="76"/>
      <c r="AX7" s="41"/>
      <c r="AY7" s="41">
        <v>0</v>
      </c>
      <c r="AZ7" s="41">
        <v>0</v>
      </c>
      <c r="BA7" s="41">
        <v>0</v>
      </c>
      <c r="BB7" s="41">
        <v>0</v>
      </c>
      <c r="BC7" s="41">
        <v>0</v>
      </c>
      <c r="BD7" s="41">
        <v>-4.5370998674564844E-2</v>
      </c>
      <c r="BE7" s="41">
        <v>-4.303061600245095E-2</v>
      </c>
      <c r="BF7" s="67">
        <f>BF6/BF5</f>
        <v>0.87671408725760736</v>
      </c>
      <c r="BG7" s="41"/>
      <c r="BH7" s="41"/>
      <c r="BI7" s="41"/>
    </row>
    <row r="8" spans="1:64" x14ac:dyDescent="0.3">
      <c r="A8" s="3" t="s">
        <v>53</v>
      </c>
      <c r="B8" s="2" t="s">
        <v>54</v>
      </c>
      <c r="C8" s="42">
        <v>31.701000000000001</v>
      </c>
      <c r="D8" s="42">
        <v>30.496700000000001</v>
      </c>
      <c r="E8" s="42">
        <v>31.087</v>
      </c>
      <c r="F8" s="42">
        <v>30.729800000000001</v>
      </c>
      <c r="G8" s="42">
        <v>32.480800000000002</v>
      </c>
      <c r="H8" s="42">
        <v>34.286099999999998</v>
      </c>
      <c r="I8" s="42">
        <v>35.289706557377052</v>
      </c>
      <c r="J8" s="77">
        <v>33.933399999999999</v>
      </c>
      <c r="K8" s="78">
        <v>32.322000000000003</v>
      </c>
      <c r="L8" s="79">
        <v>32.351199999999999</v>
      </c>
      <c r="M8" s="79">
        <v>31.680199999999999</v>
      </c>
      <c r="N8" s="80">
        <v>29.805745161290321</v>
      </c>
      <c r="O8" s="42">
        <v>29.906706779661032</v>
      </c>
      <c r="P8" s="42">
        <v>31.478965079365075</v>
      </c>
      <c r="Q8" s="42">
        <v>31.69132459016393</v>
      </c>
      <c r="R8" s="42">
        <v>32.66654193548387</v>
      </c>
      <c r="S8" s="42">
        <v>32.45390508474577</v>
      </c>
      <c r="T8" s="42">
        <v>32.099451612903231</v>
      </c>
      <c r="U8" s="42">
        <v>32.702045161290329</v>
      </c>
      <c r="V8" s="42">
        <v>32.646173770491792</v>
      </c>
      <c r="W8" s="42">
        <v>33.287399999999998</v>
      </c>
      <c r="X8" s="42">
        <v>35.255120634920651</v>
      </c>
      <c r="Y8" s="42">
        <v>35.83311129032257</v>
      </c>
      <c r="Z8" s="81">
        <v>35.646999999999998</v>
      </c>
      <c r="AA8" s="81">
        <v>35.286499999999997</v>
      </c>
      <c r="AB8" s="81">
        <v>34.829500000000003</v>
      </c>
      <c r="AC8" s="82">
        <v>35.389843548387091</v>
      </c>
      <c r="AD8" s="82">
        <v>35.106046774193558</v>
      </c>
      <c r="AE8" s="81">
        <v>34.286299999999997</v>
      </c>
      <c r="AF8" s="81">
        <v>33.373800000000003</v>
      </c>
      <c r="AG8" s="81">
        <v>32.947000000000003</v>
      </c>
      <c r="AH8" s="81">
        <v>31.542200000000001</v>
      </c>
      <c r="AI8" s="81">
        <v>31.9468</v>
      </c>
      <c r="AJ8" s="81">
        <v>32.975000000000001</v>
      </c>
      <c r="AK8" s="81">
        <v>32.819699999999997</v>
      </c>
      <c r="AL8" s="81">
        <v>31.624500000000001</v>
      </c>
      <c r="AM8" s="81">
        <v>31.592500000000001</v>
      </c>
      <c r="AN8" s="83">
        <v>30.712299999999999</v>
      </c>
      <c r="AO8" s="81">
        <v>35.4758</v>
      </c>
      <c r="AP8" s="81">
        <v>35.109699999999997</v>
      </c>
      <c r="AQ8" s="81">
        <v>34.7029</v>
      </c>
      <c r="AR8" s="81">
        <v>33.163899999999998</v>
      </c>
      <c r="AS8" s="82">
        <v>31.741199999999999</v>
      </c>
      <c r="AT8" s="81">
        <v>33.163899999999998</v>
      </c>
      <c r="AU8" s="84">
        <v>31.609000000000002</v>
      </c>
      <c r="AV8" s="85"/>
      <c r="AW8" s="81">
        <v>31.3003</v>
      </c>
      <c r="AX8" s="41"/>
      <c r="AY8" s="41">
        <v>0</v>
      </c>
      <c r="AZ8" s="41">
        <v>0</v>
      </c>
      <c r="BA8" s="41">
        <v>0</v>
      </c>
      <c r="BB8" s="41">
        <v>0</v>
      </c>
      <c r="BC8" s="41">
        <v>0</v>
      </c>
      <c r="BD8" s="41">
        <v>0.66389999999999816</v>
      </c>
      <c r="BE8" s="41">
        <v>-0.89099999999999824</v>
      </c>
      <c r="BF8" s="86">
        <v>30.712299999999999</v>
      </c>
      <c r="BG8" s="41"/>
      <c r="BH8" s="41"/>
      <c r="BI8" s="87">
        <v>31.609000000000002</v>
      </c>
      <c r="BJ8" s="87">
        <v>31.124400000000001</v>
      </c>
    </row>
    <row r="9" spans="1:64" x14ac:dyDescent="0.3">
      <c r="A9" s="3" t="str">
        <f>'[1]Historical Financials in USD'!A9</f>
        <v xml:space="preserve">Closing Exchange Rate </v>
      </c>
      <c r="B9" s="2" t="s">
        <v>54</v>
      </c>
      <c r="C9" s="42">
        <v>30.151299999999999</v>
      </c>
      <c r="D9" s="42">
        <v>31.691199999999998</v>
      </c>
      <c r="E9" s="42">
        <v>30.631599999999999</v>
      </c>
      <c r="F9" s="42">
        <v>32.813600000000001</v>
      </c>
      <c r="G9" s="42">
        <v>32.963000000000001</v>
      </c>
      <c r="H9" s="42">
        <v>36.0886</v>
      </c>
      <c r="I9" s="42">
        <v>35.8307</v>
      </c>
      <c r="J9" s="77">
        <v>32.680900000000001</v>
      </c>
      <c r="K9" s="78">
        <v>32.449800000000003</v>
      </c>
      <c r="L9" s="79">
        <v>32.406599999999997</v>
      </c>
      <c r="M9" s="79">
        <v>30.591899999999999</v>
      </c>
      <c r="N9" s="80">
        <v>29.308499999999999</v>
      </c>
      <c r="O9" s="42">
        <v>31.127099999999999</v>
      </c>
      <c r="P9" s="42">
        <v>31.390699999999999</v>
      </c>
      <c r="Q9" s="42">
        <v>32.813600000000001</v>
      </c>
      <c r="R9" s="42">
        <v>32.443199999999997</v>
      </c>
      <c r="S9" s="42">
        <v>32.454999999999998</v>
      </c>
      <c r="T9" s="42">
        <v>32.3733</v>
      </c>
      <c r="U9" s="42">
        <v>32.963000000000001</v>
      </c>
      <c r="V9" s="42">
        <v>32.555100000000003</v>
      </c>
      <c r="W9" s="42">
        <v>33.776800000000001</v>
      </c>
      <c r="X9" s="42">
        <v>36.369599999999998</v>
      </c>
      <c r="Y9" s="42">
        <v>36.0886</v>
      </c>
      <c r="Z9" s="81">
        <v>35.239199999999997</v>
      </c>
      <c r="AA9" s="81">
        <v>35.180199999999999</v>
      </c>
      <c r="AB9" s="81">
        <v>34.6999</v>
      </c>
      <c r="AC9" s="82">
        <v>35.8307</v>
      </c>
      <c r="AD9" s="82">
        <v>34.450099999999999</v>
      </c>
      <c r="AE9" s="81">
        <v>33.981400000000001</v>
      </c>
      <c r="AF9" s="81">
        <v>33.368400000000001</v>
      </c>
      <c r="AG9" s="81">
        <f>J9</f>
        <v>32.680900000000001</v>
      </c>
      <c r="AH9" s="81">
        <v>31.2318</v>
      </c>
      <c r="AI9" s="81">
        <v>33.167200000000001</v>
      </c>
      <c r="AJ9" s="81">
        <v>32.406599999999997</v>
      </c>
      <c r="AK9" s="81">
        <v>32.449800000000003</v>
      </c>
      <c r="AL9" s="81">
        <v>31.811699999999998</v>
      </c>
      <c r="AM9" s="81">
        <v>30.744299999999999</v>
      </c>
      <c r="AN9" s="83">
        <v>30.591899999999999</v>
      </c>
      <c r="AO9" s="81">
        <v>35.180199999999999</v>
      </c>
      <c r="AP9" s="81">
        <v>35.8307</v>
      </c>
      <c r="AQ9" s="81">
        <v>33.981400000000001</v>
      </c>
      <c r="AR9" s="81">
        <v>32.680900000000001</v>
      </c>
      <c r="AS9" s="82">
        <v>33.167200000000001</v>
      </c>
      <c r="AT9" s="81">
        <v>32.449800000000003</v>
      </c>
      <c r="AU9" s="87">
        <v>30.744299999999999</v>
      </c>
      <c r="AV9" s="85"/>
      <c r="AW9" s="81">
        <v>30.591899999999999</v>
      </c>
      <c r="AX9" s="41"/>
      <c r="AY9" s="41">
        <v>0</v>
      </c>
      <c r="AZ9" s="41">
        <v>0</v>
      </c>
      <c r="BA9" s="41">
        <v>0</v>
      </c>
      <c r="BB9" s="41">
        <v>0</v>
      </c>
      <c r="BC9" s="41">
        <v>0</v>
      </c>
      <c r="BD9" s="41">
        <v>-5.0199999999996692E-2</v>
      </c>
      <c r="BE9" s="41">
        <v>-1.7557000000000009</v>
      </c>
      <c r="BF9" s="86">
        <v>30.591899999999999</v>
      </c>
      <c r="BG9" s="41"/>
      <c r="BH9" s="41">
        <f>BJ9</f>
        <v>30.591899999999999</v>
      </c>
      <c r="BI9" s="87">
        <v>30.744299999999999</v>
      </c>
      <c r="BJ9" s="87">
        <v>30.591899999999999</v>
      </c>
    </row>
    <row r="10" spans="1:64" s="30" customFormat="1" ht="25" x14ac:dyDescent="0.5">
      <c r="A10" s="17" t="s">
        <v>55</v>
      </c>
      <c r="B10" s="18"/>
      <c r="C10" s="19"/>
      <c r="D10" s="19"/>
      <c r="E10" s="19"/>
      <c r="F10" s="19"/>
      <c r="G10" s="20"/>
      <c r="H10" s="20"/>
      <c r="I10" s="20"/>
      <c r="J10" s="20"/>
      <c r="K10" s="88"/>
      <c r="L10" s="24"/>
      <c r="M10" s="24"/>
      <c r="N10" s="25"/>
      <c r="O10" s="19"/>
      <c r="P10" s="19"/>
      <c r="Q10" s="19"/>
      <c r="R10" s="19"/>
      <c r="S10" s="19"/>
      <c r="T10" s="19"/>
      <c r="U10" s="19"/>
      <c r="V10" s="26"/>
      <c r="W10" s="19"/>
      <c r="X10" s="19"/>
      <c r="Y10" s="19"/>
      <c r="Z10" s="19"/>
      <c r="AA10" s="19"/>
      <c r="AB10" s="19"/>
      <c r="AC10" s="19"/>
      <c r="AD10" s="19"/>
      <c r="AE10" s="19"/>
      <c r="AF10" s="19"/>
      <c r="AG10" s="19"/>
      <c r="AH10" s="19"/>
      <c r="AI10" s="19"/>
      <c r="AJ10" s="19"/>
      <c r="AK10" s="19"/>
      <c r="AL10" s="19"/>
      <c r="AM10" s="19"/>
      <c r="AN10" s="28"/>
      <c r="AO10" s="19"/>
      <c r="AP10" s="19"/>
      <c r="AQ10" s="19"/>
      <c r="AR10" s="19"/>
      <c r="AS10" s="19"/>
      <c r="AT10" s="19"/>
      <c r="AU10" s="29"/>
      <c r="AV10" s="29"/>
      <c r="AW10" s="29"/>
      <c r="AX10" s="41"/>
      <c r="AY10" s="41">
        <v>0</v>
      </c>
      <c r="AZ10" s="41">
        <v>0</v>
      </c>
      <c r="BA10" s="41">
        <v>0</v>
      </c>
      <c r="BB10" s="41">
        <v>0</v>
      </c>
      <c r="BC10" s="41">
        <v>0</v>
      </c>
      <c r="BD10" s="41">
        <v>0</v>
      </c>
      <c r="BE10" s="41">
        <v>0</v>
      </c>
      <c r="BF10" s="19"/>
      <c r="BG10" s="41"/>
      <c r="BH10" s="41"/>
      <c r="BI10" s="41"/>
    </row>
    <row r="11" spans="1:64" x14ac:dyDescent="0.3">
      <c r="C11" s="89"/>
      <c r="D11" s="89"/>
      <c r="E11" s="89"/>
      <c r="F11" s="89"/>
      <c r="G11" s="89"/>
      <c r="H11" s="89"/>
      <c r="I11" s="89"/>
      <c r="J11" s="90"/>
      <c r="K11" s="91"/>
      <c r="L11" s="92"/>
      <c r="M11" s="92"/>
      <c r="N11" s="93"/>
      <c r="O11" s="94"/>
      <c r="P11" s="94"/>
      <c r="Q11" s="94"/>
      <c r="R11" s="95"/>
      <c r="S11" s="96"/>
      <c r="T11" s="95"/>
      <c r="U11" s="95"/>
      <c r="V11" s="95"/>
      <c r="W11" s="96"/>
      <c r="X11" s="95"/>
      <c r="Y11" s="95"/>
      <c r="Z11" s="95"/>
      <c r="AA11" s="96"/>
      <c r="AB11" s="94"/>
      <c r="AC11" s="97"/>
      <c r="AD11" s="97"/>
      <c r="AE11" s="95"/>
      <c r="AF11" s="95"/>
      <c r="AG11" s="95"/>
      <c r="AH11" s="95"/>
      <c r="AI11" s="95"/>
      <c r="AJ11" s="95"/>
      <c r="AK11" s="95"/>
      <c r="AL11" s="95"/>
      <c r="AM11" s="95"/>
      <c r="AN11" s="98"/>
      <c r="AO11" s="95"/>
      <c r="AP11" s="95"/>
      <c r="AQ11" s="95"/>
      <c r="AR11" s="95"/>
      <c r="AS11" s="95"/>
      <c r="AT11" s="95"/>
      <c r="AU11" s="99"/>
      <c r="AV11" s="100"/>
      <c r="AW11" s="100"/>
      <c r="AX11" s="41"/>
      <c r="AY11" s="41">
        <v>0</v>
      </c>
      <c r="AZ11" s="41">
        <v>0</v>
      </c>
      <c r="BA11" s="41">
        <v>0</v>
      </c>
      <c r="BB11" s="41">
        <v>0</v>
      </c>
      <c r="BC11" s="41">
        <v>0</v>
      </c>
      <c r="BD11" s="41">
        <v>0</v>
      </c>
      <c r="BE11" s="41">
        <v>0</v>
      </c>
      <c r="BF11" s="95"/>
      <c r="BG11" s="41"/>
      <c r="BH11" s="41"/>
      <c r="BI11" s="41"/>
    </row>
    <row r="12" spans="1:64" x14ac:dyDescent="0.3">
      <c r="A12" s="101" t="s">
        <v>56</v>
      </c>
      <c r="B12" s="102" t="s">
        <v>57</v>
      </c>
      <c r="C12" s="103">
        <f>'[1]Segment Analysis in THB'!B35</f>
        <v>96858</v>
      </c>
      <c r="D12" s="103">
        <f>'[1]Segment Analysis in THB'!C35</f>
        <v>186096</v>
      </c>
      <c r="E12" s="103">
        <f>'[1]Segment Analysis in THB'!D35</f>
        <v>210728.984</v>
      </c>
      <c r="F12" s="103">
        <f>'[1]Segment Analysis in THB'!E35</f>
        <v>229120.448</v>
      </c>
      <c r="G12" s="103">
        <f>'[1]Segment Analysis in THB'!F35</f>
        <v>243907.21766484791</v>
      </c>
      <c r="H12" s="103">
        <f>'[1]Segment Analysis in THB'!G35</f>
        <v>234697.94899999999</v>
      </c>
      <c r="I12" s="103">
        <f>'[1]Segment Analysis in THB'!H35</f>
        <v>254619.53899999999</v>
      </c>
      <c r="J12" s="104">
        <v>286332.272</v>
      </c>
      <c r="K12" s="105">
        <v>347170.9003483</v>
      </c>
      <c r="L12" s="106">
        <f>SUM(AG12:AJ12)</f>
        <v>326151.65687900002</v>
      </c>
      <c r="M12" s="106">
        <f>SUM(AK12:AN12)</f>
        <v>366619.75546929997</v>
      </c>
      <c r="N12" s="107">
        <f>'[1]Segment Analysis in THB'!M35</f>
        <v>55494</v>
      </c>
      <c r="O12" s="108">
        <f>'[1]Segment Analysis in THB'!N35</f>
        <v>56807.148000000001</v>
      </c>
      <c r="P12" s="108">
        <f>'[1]Segment Analysis in THB'!O35</f>
        <v>59181.069999999992</v>
      </c>
      <c r="Q12" s="108">
        <f>'[1]Segment Analysis in THB'!P35</f>
        <v>57638.23000000001</v>
      </c>
      <c r="R12" s="108">
        <f>'[1]Segment Analysis in THB'!Q35</f>
        <v>61646.606</v>
      </c>
      <c r="S12" s="108">
        <f>'[1]Segment Analysis in THB'!R35</f>
        <v>64029.859889935993</v>
      </c>
      <c r="T12" s="108">
        <f>'[1]Segment Analysis in THB'!S35</f>
        <v>63606.215110064019</v>
      </c>
      <c r="U12" s="108">
        <f>'[1]Segment Analysis in THB'!T35</f>
        <v>54624.536664847896</v>
      </c>
      <c r="V12" s="108">
        <f>'[1]Segment Analysis in THB'!U35</f>
        <v>53660.3648109368</v>
      </c>
      <c r="W12" s="108">
        <f>'[1]Segment Analysis in THB'!V35</f>
        <v>61225.241189063199</v>
      </c>
      <c r="X12" s="108">
        <f>'[1]Segment Analysis in THB'!W35</f>
        <v>62333.540304536982</v>
      </c>
      <c r="Y12" s="108">
        <f>'[1]Segment Analysis in THB'!X35</f>
        <v>57478.802695463004</v>
      </c>
      <c r="Z12" s="108">
        <f>'[1]Segment Analysis in THB'!Y35</f>
        <v>57164.231830578989</v>
      </c>
      <c r="AA12" s="108">
        <v>66730.030342933402</v>
      </c>
      <c r="AB12" s="108">
        <f>'[1]Segment Analysis in THB'!AA35</f>
        <v>65435.834507806205</v>
      </c>
      <c r="AC12" s="109">
        <f>'[1]Segment Analysis in THB'!AB35</f>
        <v>65289.440000000002</v>
      </c>
      <c r="AD12" s="109">
        <f>'[1]Segment Analysis in THB'!AC35</f>
        <v>71650.278999999995</v>
      </c>
      <c r="AE12" s="108">
        <f>'[1]Segment Analysis in THB'!AD35</f>
        <v>71660.810000000012</v>
      </c>
      <c r="AF12" s="108">
        <f>'[1]Segment Analysis in THB'!AE35</f>
        <v>72604.546000000002</v>
      </c>
      <c r="AG12" s="108">
        <f>J12-AD12-AE12-AF12</f>
        <v>70416.637000000017</v>
      </c>
      <c r="AH12" s="103">
        <f>'[1]Segment Analysis in THB'!AG35</f>
        <v>76143.351999999999</v>
      </c>
      <c r="AI12" s="103">
        <f>'[1]Segment Analysis in THB'!AH35</f>
        <v>83590.938999999998</v>
      </c>
      <c r="AJ12" s="103">
        <v>96000.728879000002</v>
      </c>
      <c r="AK12" s="103">
        <v>91435.880469299998</v>
      </c>
      <c r="AL12" s="103">
        <f>'[1]Historical Financials in USD'!AL12*'Historical Financials in THB'!$AL$8</f>
        <v>95810.293048000007</v>
      </c>
      <c r="AM12" s="103">
        <v>92556.791738030253</v>
      </c>
      <c r="AN12" s="110">
        <v>86816.79021396974</v>
      </c>
      <c r="AO12" s="111">
        <f>Z12+AA12</f>
        <v>123894.2621735124</v>
      </c>
      <c r="AP12" s="111">
        <f>AB12+AC12</f>
        <v>130725.2745078062</v>
      </c>
      <c r="AQ12" s="111">
        <f>AD12+AE12</f>
        <v>143311.08900000001</v>
      </c>
      <c r="AR12" s="111">
        <f>AF12+AG12</f>
        <v>143021.18300000002</v>
      </c>
      <c r="AS12" s="111">
        <f>AH12+AI12</f>
        <v>159734.291</v>
      </c>
      <c r="AT12" s="111">
        <f>AJ12+AK12</f>
        <v>187436.6093483</v>
      </c>
      <c r="AU12" s="112">
        <f t="shared" ref="AU12:AU19" si="4">AL12+AM12</f>
        <v>188367.08478603026</v>
      </c>
      <c r="AV12" s="113"/>
      <c r="AW12" s="114">
        <v>275183.875</v>
      </c>
      <c r="AX12" s="41"/>
      <c r="AY12" s="41">
        <v>0</v>
      </c>
      <c r="AZ12" s="41">
        <v>0</v>
      </c>
      <c r="BA12" s="41">
        <v>0</v>
      </c>
      <c r="BB12" s="41">
        <v>0</v>
      </c>
      <c r="BC12" s="41">
        <v>0</v>
      </c>
      <c r="BD12" s="41">
        <v>-167638.79733490091</v>
      </c>
      <c r="BE12" s="41">
        <v>105017.68513845942</v>
      </c>
      <c r="BF12" s="115">
        <v>82066.032048865367</v>
      </c>
      <c r="BG12" s="41"/>
      <c r="BH12" s="41">
        <f>BJ12-BI12</f>
        <v>2412.3999511346174</v>
      </c>
      <c r="BI12" s="41">
        <v>2338.3582139697337</v>
      </c>
      <c r="BJ12" s="41">
        <v>4750.7581651043511</v>
      </c>
      <c r="BL12" s="116"/>
    </row>
    <row r="13" spans="1:64" hidden="1" outlineLevel="1" x14ac:dyDescent="0.3">
      <c r="C13" s="42"/>
      <c r="D13" s="42"/>
      <c r="E13" s="42"/>
      <c r="F13" s="42"/>
      <c r="G13" s="42"/>
      <c r="H13" s="42"/>
      <c r="I13" s="42"/>
      <c r="J13" s="77"/>
      <c r="K13" s="78"/>
      <c r="L13" s="79"/>
      <c r="M13" s="79"/>
      <c r="N13" s="80"/>
      <c r="O13" s="42"/>
      <c r="P13" s="42"/>
      <c r="Q13" s="42"/>
      <c r="R13" s="42"/>
      <c r="S13" s="42"/>
      <c r="T13" s="42"/>
      <c r="U13" s="42"/>
      <c r="V13" s="42"/>
      <c r="W13" s="42"/>
      <c r="X13" s="42"/>
      <c r="Y13" s="42"/>
      <c r="Z13" s="81"/>
      <c r="AA13" s="81"/>
      <c r="AB13" s="81"/>
      <c r="AC13" s="82"/>
      <c r="AD13" s="82"/>
      <c r="AE13" s="81"/>
      <c r="AF13" s="81"/>
      <c r="AG13" s="81"/>
      <c r="AH13" s="81"/>
      <c r="AI13" s="81"/>
      <c r="AJ13" s="81"/>
      <c r="AK13" s="81"/>
      <c r="AL13" s="81"/>
      <c r="AM13" s="81"/>
      <c r="AN13" s="83"/>
      <c r="AO13" s="81"/>
      <c r="AP13" s="81"/>
      <c r="AQ13" s="81"/>
      <c r="AR13" s="81"/>
      <c r="AS13" s="81"/>
      <c r="AT13" s="81"/>
      <c r="AU13" s="87">
        <f t="shared" si="4"/>
        <v>0</v>
      </c>
      <c r="AV13" s="113"/>
      <c r="AW13" s="113"/>
      <c r="AX13" s="41"/>
      <c r="AY13" s="41">
        <v>0</v>
      </c>
      <c r="AZ13" s="41">
        <v>0</v>
      </c>
      <c r="BA13" s="41">
        <v>0</v>
      </c>
      <c r="BB13" s="41">
        <v>0</v>
      </c>
      <c r="BC13" s="41">
        <v>0</v>
      </c>
      <c r="BD13" s="41">
        <v>0</v>
      </c>
      <c r="BE13" s="41">
        <v>0</v>
      </c>
      <c r="BF13" s="81"/>
      <c r="BG13" s="41"/>
      <c r="BH13" s="41"/>
      <c r="BI13" s="41"/>
      <c r="BL13" s="116"/>
    </row>
    <row r="14" spans="1:64" hidden="1" outlineLevel="1" x14ac:dyDescent="0.3">
      <c r="C14" s="42"/>
      <c r="D14" s="42"/>
      <c r="E14" s="42"/>
      <c r="F14" s="42"/>
      <c r="G14" s="42"/>
      <c r="H14" s="42"/>
      <c r="I14" s="42"/>
      <c r="J14" s="77"/>
      <c r="K14" s="78"/>
      <c r="L14" s="79"/>
      <c r="M14" s="79"/>
      <c r="N14" s="80"/>
      <c r="O14" s="42"/>
      <c r="P14" s="42"/>
      <c r="Q14" s="42"/>
      <c r="R14" s="42"/>
      <c r="S14" s="42"/>
      <c r="T14" s="42"/>
      <c r="U14" s="42"/>
      <c r="V14" s="42"/>
      <c r="W14" s="42"/>
      <c r="X14" s="42"/>
      <c r="Y14" s="42"/>
      <c r="Z14" s="81"/>
      <c r="AA14" s="81"/>
      <c r="AB14" s="81"/>
      <c r="AC14" s="82"/>
      <c r="AD14" s="82"/>
      <c r="AE14" s="81"/>
      <c r="AF14" s="81"/>
      <c r="AG14" s="81"/>
      <c r="AH14" s="81"/>
      <c r="AI14" s="81"/>
      <c r="AJ14" s="81"/>
      <c r="AK14" s="81"/>
      <c r="AL14" s="81"/>
      <c r="AM14" s="81"/>
      <c r="AN14" s="83"/>
      <c r="AO14" s="81"/>
      <c r="AP14" s="81"/>
      <c r="AQ14" s="81"/>
      <c r="AR14" s="81"/>
      <c r="AS14" s="81"/>
      <c r="AT14" s="81"/>
      <c r="AU14" s="87">
        <f t="shared" si="4"/>
        <v>0</v>
      </c>
      <c r="AV14" s="113"/>
      <c r="AW14" s="113"/>
      <c r="AX14" s="41"/>
      <c r="AY14" s="41">
        <v>0</v>
      </c>
      <c r="AZ14" s="41">
        <v>0</v>
      </c>
      <c r="BA14" s="41">
        <v>0</v>
      </c>
      <c r="BB14" s="41">
        <v>0</v>
      </c>
      <c r="BC14" s="41">
        <v>0</v>
      </c>
      <c r="BD14" s="41">
        <v>0</v>
      </c>
      <c r="BE14" s="41">
        <v>0</v>
      </c>
      <c r="BF14" s="81"/>
      <c r="BG14" s="41"/>
      <c r="BH14" s="41"/>
      <c r="BI14" s="41"/>
      <c r="BL14" s="116"/>
    </row>
    <row r="15" spans="1:64" s="119" customFormat="1" collapsed="1" x14ac:dyDescent="0.3">
      <c r="A15" s="101" t="s">
        <v>58</v>
      </c>
      <c r="B15" s="102" t="s">
        <v>57</v>
      </c>
      <c r="C15" s="103">
        <f>'[1]Segment Analysis in THB'!B53</f>
        <v>12598.892037187703</v>
      </c>
      <c r="D15" s="103">
        <f>'[1]Segment Analysis in THB'!C53</f>
        <v>16893.61615875503</v>
      </c>
      <c r="E15" s="103">
        <f>'[1]Segment Analysis in THB'!D53</f>
        <v>14341.036854706465</v>
      </c>
      <c r="F15" s="103">
        <f>'[1]Segment Analysis in THB'!E53</f>
        <v>14683.230933748007</v>
      </c>
      <c r="G15" s="103">
        <f>'[1]Segment Analysis in THB'!F53</f>
        <v>18458.275642770219</v>
      </c>
      <c r="H15" s="103">
        <f>'[1]Segment Analysis in THB'!G53</f>
        <v>21957.556401914953</v>
      </c>
      <c r="I15" s="103">
        <f>'[1]Segment Analysis in THB'!H28</f>
        <v>27365.670995187207</v>
      </c>
      <c r="J15" s="104">
        <v>34077.45016858937</v>
      </c>
      <c r="K15" s="105">
        <v>46589.086444475666</v>
      </c>
      <c r="L15" s="106">
        <f>SUM(AG15:AJ15)</f>
        <v>44566.970529255144</v>
      </c>
      <c r="M15" s="106">
        <f>SUM(AK15:AN15)</f>
        <v>40073.807906148613</v>
      </c>
      <c r="N15" s="117">
        <f>'[1]Segment Analysis in THB'!M53</f>
        <v>2728.9290302383843</v>
      </c>
      <c r="O15" s="103">
        <f>'[1]Segment Analysis in THB'!N53</f>
        <v>3973.8986550615773</v>
      </c>
      <c r="P15" s="103">
        <f>'[1]Segment Analysis in THB'!O53</f>
        <v>3996.4319668739645</v>
      </c>
      <c r="Q15" s="103">
        <f>'[1]Segment Analysis in THB'!P53</f>
        <v>3983.9712815740886</v>
      </c>
      <c r="R15" s="103">
        <f>'[1]Segment Analysis in THB'!Q53</f>
        <v>4564.7158750190174</v>
      </c>
      <c r="S15" s="103">
        <f>'[1]Segment Analysis in THB'!R53</f>
        <v>4967.6911947234566</v>
      </c>
      <c r="T15" s="103">
        <f>'[1]Segment Analysis in THB'!S53</f>
        <v>4351.9445855158519</v>
      </c>
      <c r="U15" s="103">
        <f>'[1]Segment Analysis in THB'!T53</f>
        <v>4573.923987511891</v>
      </c>
      <c r="V15" s="103">
        <f>'[1]Segment Analysis in THB'!U53</f>
        <v>4760.9631841459059</v>
      </c>
      <c r="W15" s="103">
        <f>'[1]Segment Analysis in THB'!V53</f>
        <v>6212.132216600181</v>
      </c>
      <c r="X15" s="103">
        <f>'[1]Segment Analysis in THB'!W53</f>
        <v>5911.347079164846</v>
      </c>
      <c r="Y15" s="103">
        <f>'[1]Segment Analysis in THB'!X53</f>
        <v>5073.1139220040222</v>
      </c>
      <c r="Z15" s="103">
        <f>'[1]Segment Analysis in THB'!Y53</f>
        <v>4804.096332878582</v>
      </c>
      <c r="AA15" s="103">
        <v>7749.5042689853317</v>
      </c>
      <c r="AB15" s="103">
        <f>'[1]Segment Analysis in THB'!AA53</f>
        <v>7560.9718045045393</v>
      </c>
      <c r="AC15" s="104">
        <f>'[1]Segment Analysis in THB'!AB28</f>
        <v>7251.098588465843</v>
      </c>
      <c r="AD15" s="104">
        <f>'[1]Segment Analysis in THB'!AC28</f>
        <v>7681.4401338957323</v>
      </c>
      <c r="AE15" s="103">
        <f>'[1]Segment Analysis in THB'!AD28</f>
        <v>8188.6900193756355</v>
      </c>
      <c r="AF15" s="103">
        <f>'[1]Segment Analysis in THB'!AE28</f>
        <v>9771.9235752647492</v>
      </c>
      <c r="AG15" s="103">
        <f>J15-AD15-AE15-AF15</f>
        <v>8435.3964400532514</v>
      </c>
      <c r="AH15" s="103">
        <f>'[1]Segment Analysis in THB'!AG28</f>
        <v>10289.799532620993</v>
      </c>
      <c r="AI15" s="103">
        <v>12394.367090379281</v>
      </c>
      <c r="AJ15" s="103">
        <v>13447.407466201623</v>
      </c>
      <c r="AK15" s="103">
        <v>10457.512355273777</v>
      </c>
      <c r="AL15" s="103">
        <f>'[1]Historical Financials in USD'!AL15*'Historical Financials in THB'!$AL$8</f>
        <v>9604.2935179112392</v>
      </c>
      <c r="AM15" s="103">
        <v>11418.99928215523</v>
      </c>
      <c r="AN15" s="110">
        <v>8593.0027508083658</v>
      </c>
      <c r="AO15" s="103">
        <f>Z15+AA15</f>
        <v>12553.600601863913</v>
      </c>
      <c r="AP15" s="103">
        <f>AB15+AC15</f>
        <v>14812.070392970381</v>
      </c>
      <c r="AQ15" s="103">
        <f>AD15+AE15</f>
        <v>15870.130153271368</v>
      </c>
      <c r="AR15" s="103">
        <f>AF15+AG15</f>
        <v>18207.320015318001</v>
      </c>
      <c r="AS15" s="103">
        <f>AH15+AI15</f>
        <v>22684.166623000274</v>
      </c>
      <c r="AT15" s="103">
        <f>AJ15+AK15</f>
        <v>23904.9198214754</v>
      </c>
      <c r="AU15" s="118">
        <f t="shared" si="4"/>
        <v>21023.292800066469</v>
      </c>
      <c r="AV15" s="113"/>
      <c r="AW15" s="114">
        <v>29616.295550874835</v>
      </c>
      <c r="AX15" s="41"/>
      <c r="AY15" s="41">
        <v>0</v>
      </c>
      <c r="AZ15" s="41">
        <v>-3.529094101395458E-7</v>
      </c>
      <c r="BA15" s="41">
        <v>0</v>
      </c>
      <c r="BB15" s="41">
        <v>0</v>
      </c>
      <c r="BC15" s="41">
        <v>0</v>
      </c>
      <c r="BD15" s="41">
        <v>-18328.801418058109</v>
      </c>
      <c r="BE15" s="41">
        <v>10983.383160595273</v>
      </c>
      <c r="BF15" s="115">
        <v>8507.7816793457096</v>
      </c>
      <c r="BG15" s="41"/>
      <c r="BH15" s="41">
        <f>BJ15-BI15</f>
        <v>21.539749983661956</v>
      </c>
      <c r="BI15" s="41">
        <v>63.681158419776715</v>
      </c>
      <c r="BJ15" s="41">
        <v>85.220908403438671</v>
      </c>
      <c r="BL15" s="116"/>
    </row>
    <row r="16" spans="1:64" s="120" customFormat="1" x14ac:dyDescent="0.3">
      <c r="A16" s="120" t="s">
        <v>59</v>
      </c>
      <c r="B16" s="121" t="s">
        <v>57</v>
      </c>
      <c r="C16" s="122">
        <v>-3471</v>
      </c>
      <c r="D16" s="122">
        <v>-4776</v>
      </c>
      <c r="E16" s="122">
        <v>-6719.134</v>
      </c>
      <c r="F16" s="122">
        <v>-6841.1541942066842</v>
      </c>
      <c r="G16" s="122">
        <v>-7898.0908924827836</v>
      </c>
      <c r="H16" s="122">
        <v>-9325.0059999999994</v>
      </c>
      <c r="I16" s="122">
        <v>-11061.434999999999</v>
      </c>
      <c r="J16" s="122">
        <v>-12108.697</v>
      </c>
      <c r="K16" s="123">
        <v>-14268.609350909201</v>
      </c>
      <c r="L16" s="124">
        <f>SUM(AG16:AJ16)</f>
        <v>-13392.940349999999</v>
      </c>
      <c r="M16" s="124">
        <f>SUM(AK16:AN16)</f>
        <v>-16739.197400909201</v>
      </c>
      <c r="N16" s="125">
        <v>-1723</v>
      </c>
      <c r="O16" s="122">
        <v>-1650.4990000000003</v>
      </c>
      <c r="P16" s="122">
        <v>-1796.0149999999999</v>
      </c>
      <c r="Q16" s="122">
        <v>-1881.6859999999997</v>
      </c>
      <c r="R16" s="122">
        <v>-1868.6755188157856</v>
      </c>
      <c r="S16" s="122">
        <v>-1995.1601315485984</v>
      </c>
      <c r="T16" s="122">
        <v>-2035.2067541215606</v>
      </c>
      <c r="U16" s="122">
        <v>-1999.048487996839</v>
      </c>
      <c r="V16" s="122">
        <v>-2058.8585335106204</v>
      </c>
      <c r="W16" s="122">
        <v>-2360.9214664893798</v>
      </c>
      <c r="X16" s="122">
        <v>-2398.123</v>
      </c>
      <c r="Y16" s="122">
        <f>H16-V16-W16-X16</f>
        <v>-2507.1029999999996</v>
      </c>
      <c r="Z16" s="122">
        <v>-2342.018</v>
      </c>
      <c r="AA16" s="122">
        <v>-2945.6260000000002</v>
      </c>
      <c r="AB16" s="122">
        <v>-2837.0637669999996</v>
      </c>
      <c r="AC16" s="122">
        <f>I16-Z16-AA16-AB16</f>
        <v>-2936.7272329999996</v>
      </c>
      <c r="AD16" s="122">
        <v>-2809.0079999999998</v>
      </c>
      <c r="AE16" s="122">
        <v>-2874.5037870000006</v>
      </c>
      <c r="AF16" s="122">
        <v>-3132.222213</v>
      </c>
      <c r="AG16" s="122">
        <f>J16-AD16-AE16-AF16</f>
        <v>-3292.9629999999997</v>
      </c>
      <c r="AH16" s="122">
        <v>-3050.6260000000002</v>
      </c>
      <c r="AI16" s="122">
        <v>-3218.406223</v>
      </c>
      <c r="AJ16" s="122">
        <v>-3830.945126999999</v>
      </c>
      <c r="AK16" s="122">
        <v>-4168.6320009092015</v>
      </c>
      <c r="AL16" s="122">
        <f>'[1]Historical Financials in USD'!AL16*'Historical Financials in THB'!$AL$8</f>
        <v>-3986.019178</v>
      </c>
      <c r="AM16" s="122">
        <v>-4111.3987018465723</v>
      </c>
      <c r="AN16" s="126">
        <v>-4473.1475201534267</v>
      </c>
      <c r="AO16" s="122">
        <f>Z16+AA16</f>
        <v>-5287.6440000000002</v>
      </c>
      <c r="AP16" s="122">
        <f>AB16+AC16</f>
        <v>-5773.7909999999993</v>
      </c>
      <c r="AQ16" s="122">
        <f>AD16+AE16</f>
        <v>-5683.5117870000004</v>
      </c>
      <c r="AR16" s="122">
        <f>AF16+AG16</f>
        <v>-6425.1852129999997</v>
      </c>
      <c r="AS16" s="122">
        <f>AH16+AI16</f>
        <v>-6269.0322230000002</v>
      </c>
      <c r="AT16" s="122">
        <f>AJ16+AK16</f>
        <v>-7999.5771279092005</v>
      </c>
      <c r="AU16" s="127">
        <f t="shared" si="4"/>
        <v>-8097.4178798465728</v>
      </c>
      <c r="AV16" s="113"/>
      <c r="AW16" s="122">
        <v>-12570.565399999999</v>
      </c>
      <c r="AX16" s="41"/>
      <c r="AY16" s="41">
        <v>0</v>
      </c>
      <c r="AZ16" s="41">
        <v>0</v>
      </c>
      <c r="BA16" s="41">
        <v>0</v>
      </c>
      <c r="BB16" s="41">
        <v>0</v>
      </c>
      <c r="BC16" s="41">
        <v>0</v>
      </c>
      <c r="BD16" s="41">
        <v>4506.3705005003558</v>
      </c>
      <c r="BE16" s="41">
        <v>-5150.8009521848817</v>
      </c>
      <c r="BF16" s="128">
        <v>-4078.0416729716926</v>
      </c>
      <c r="BG16" s="41"/>
      <c r="BH16" s="41">
        <f>BJ16-BI16</f>
        <v>-197.28675302830763</v>
      </c>
      <c r="BI16" s="41">
        <v>-197.81909415342702</v>
      </c>
      <c r="BJ16" s="41">
        <v>-395.10584718173465</v>
      </c>
      <c r="BL16" s="116"/>
    </row>
    <row r="17" spans="1:64" s="119" customFormat="1" x14ac:dyDescent="0.3">
      <c r="A17" s="101" t="s">
        <v>60</v>
      </c>
      <c r="B17" s="102" t="s">
        <v>57</v>
      </c>
      <c r="C17" s="103">
        <f t="shared" ref="C17:I17" si="5">C15+C16</f>
        <v>9127.892037187703</v>
      </c>
      <c r="D17" s="103">
        <f t="shared" si="5"/>
        <v>12117.61615875503</v>
      </c>
      <c r="E17" s="103">
        <f t="shared" si="5"/>
        <v>7621.9028547064645</v>
      </c>
      <c r="F17" s="103">
        <f t="shared" si="5"/>
        <v>7842.0767395413231</v>
      </c>
      <c r="G17" s="103">
        <f t="shared" si="5"/>
        <v>10560.184750287435</v>
      </c>
      <c r="H17" s="103">
        <f t="shared" si="5"/>
        <v>12632.550401914954</v>
      </c>
      <c r="I17" s="103">
        <f t="shared" si="5"/>
        <v>16304.235995187208</v>
      </c>
      <c r="J17" s="104">
        <f>J15+J16</f>
        <v>21968.75316858937</v>
      </c>
      <c r="K17" s="105">
        <f>K15+K16</f>
        <v>32320.477093566464</v>
      </c>
      <c r="L17" s="106">
        <f>L15+L16</f>
        <v>31174.030179255147</v>
      </c>
      <c r="M17" s="106">
        <f>M15+M16</f>
        <v>23334.610505239412</v>
      </c>
      <c r="N17" s="117">
        <f t="shared" ref="N17:AF17" si="6">N15+N16</f>
        <v>1005.9290302383843</v>
      </c>
      <c r="O17" s="103">
        <f t="shared" si="6"/>
        <v>2323.3996550615771</v>
      </c>
      <c r="P17" s="103">
        <f t="shared" si="6"/>
        <v>2200.4169668739646</v>
      </c>
      <c r="Q17" s="103">
        <f t="shared" si="6"/>
        <v>2102.2852815740889</v>
      </c>
      <c r="R17" s="103">
        <f t="shared" si="6"/>
        <v>2696.0403562032316</v>
      </c>
      <c r="S17" s="103">
        <f t="shared" si="6"/>
        <v>2972.531063174858</v>
      </c>
      <c r="T17" s="103">
        <f t="shared" si="6"/>
        <v>2316.7378313942913</v>
      </c>
      <c r="U17" s="103">
        <f t="shared" si="6"/>
        <v>2574.8754995150521</v>
      </c>
      <c r="V17" s="103">
        <f t="shared" si="6"/>
        <v>2702.1046506352855</v>
      </c>
      <c r="W17" s="103">
        <f t="shared" si="6"/>
        <v>3851.2107501108012</v>
      </c>
      <c r="X17" s="103">
        <f t="shared" si="6"/>
        <v>3513.224079164846</v>
      </c>
      <c r="Y17" s="103">
        <f t="shared" si="6"/>
        <v>2566.0109220040226</v>
      </c>
      <c r="Z17" s="103">
        <f t="shared" si="6"/>
        <v>2462.0783328785819</v>
      </c>
      <c r="AA17" s="103">
        <v>4803.8782689853315</v>
      </c>
      <c r="AB17" s="103">
        <f t="shared" si="6"/>
        <v>4723.9080375045396</v>
      </c>
      <c r="AC17" s="104">
        <f t="shared" si="6"/>
        <v>4314.3713554658434</v>
      </c>
      <c r="AD17" s="104">
        <f t="shared" si="6"/>
        <v>4872.4321338957325</v>
      </c>
      <c r="AE17" s="103">
        <f t="shared" si="6"/>
        <v>5314.186232375635</v>
      </c>
      <c r="AF17" s="103">
        <f t="shared" si="6"/>
        <v>6639.7013622647492</v>
      </c>
      <c r="AG17" s="103">
        <f>AG15+AG16</f>
        <v>5142.4334400532516</v>
      </c>
      <c r="AH17" s="103">
        <f t="shared" ref="AH17:AP17" si="7">AH15+AH16</f>
        <v>7239.1735326209928</v>
      </c>
      <c r="AI17" s="103">
        <f t="shared" si="7"/>
        <v>9175.9608673792809</v>
      </c>
      <c r="AJ17" s="103">
        <f t="shared" si="7"/>
        <v>9616.4623392016238</v>
      </c>
      <c r="AK17" s="103">
        <f t="shared" si="7"/>
        <v>6288.8803543645754</v>
      </c>
      <c r="AL17" s="103">
        <f t="shared" si="7"/>
        <v>5618.2743399112387</v>
      </c>
      <c r="AM17" s="103">
        <f>AM15+AM16</f>
        <v>7307.6005803086573</v>
      </c>
      <c r="AN17" s="110">
        <f>AN15+AN16</f>
        <v>4119.8552306549391</v>
      </c>
      <c r="AO17" s="103">
        <f t="shared" si="7"/>
        <v>7265.9566018639125</v>
      </c>
      <c r="AP17" s="103">
        <f t="shared" si="7"/>
        <v>9038.2793929703821</v>
      </c>
      <c r="AQ17" s="103">
        <f>AQ15+AQ16</f>
        <v>10186.618366271367</v>
      </c>
      <c r="AR17" s="103">
        <f t="shared" ref="AR17:AT17" si="8">AR15+AR16</f>
        <v>11782.134802318</v>
      </c>
      <c r="AS17" s="103">
        <f t="shared" si="8"/>
        <v>16415.134400000272</v>
      </c>
      <c r="AT17" s="103">
        <f t="shared" si="8"/>
        <v>15905.342693566199</v>
      </c>
      <c r="AU17" s="118">
        <f t="shared" si="4"/>
        <v>12925.874920219896</v>
      </c>
      <c r="AV17" s="113"/>
      <c r="AW17" s="113"/>
      <c r="AX17" s="41"/>
      <c r="AY17" s="41">
        <v>0</v>
      </c>
      <c r="AZ17" s="41">
        <v>-3.529094101395458E-7</v>
      </c>
      <c r="BA17" s="41">
        <v>0</v>
      </c>
      <c r="BB17" s="41">
        <v>0</v>
      </c>
      <c r="BC17" s="41">
        <v>0</v>
      </c>
      <c r="BD17" s="41">
        <v>-13822.430917557751</v>
      </c>
      <c r="BE17" s="41">
        <v>5832.5822084103911</v>
      </c>
      <c r="BF17" s="103">
        <f>BF15+BF16</f>
        <v>4429.740006374017</v>
      </c>
      <c r="BG17" s="41"/>
      <c r="BH17" s="41"/>
      <c r="BI17" s="41"/>
      <c r="BL17" s="116"/>
    </row>
    <row r="18" spans="1:64" s="120" customFormat="1" x14ac:dyDescent="0.3">
      <c r="A18" s="120" t="s">
        <v>61</v>
      </c>
      <c r="B18" s="121" t="s">
        <v>57</v>
      </c>
      <c r="C18" s="129">
        <v>-1296</v>
      </c>
      <c r="D18" s="129">
        <v>-1883</v>
      </c>
      <c r="E18" s="129">
        <v>-3174.52</v>
      </c>
      <c r="F18" s="129">
        <v>-3627.252</v>
      </c>
      <c r="G18" s="129">
        <v>-3480.7125652115283</v>
      </c>
      <c r="H18" s="129">
        <v>-3580.3270000000002</v>
      </c>
      <c r="I18" s="129">
        <v>-4097.96</v>
      </c>
      <c r="J18" s="130">
        <v>-3762.0390000000002</v>
      </c>
      <c r="K18" s="130">
        <v>-3980.2235310000001</v>
      </c>
      <c r="L18" s="131">
        <f>SUM(AG18:AJ18)</f>
        <v>-3528.7730000000001</v>
      </c>
      <c r="M18" s="132">
        <f>SUM(AK18:AN18)</f>
        <v>-5434.4325310000004</v>
      </c>
      <c r="N18" s="133">
        <v>-808</v>
      </c>
      <c r="O18" s="129">
        <v>-890.20799999999997</v>
      </c>
      <c r="P18" s="129">
        <v>-894.39800000000014</v>
      </c>
      <c r="Q18" s="129">
        <v>-1034.646</v>
      </c>
      <c r="R18" s="129">
        <v>-855.54600000000005</v>
      </c>
      <c r="S18" s="129">
        <v>-906.56</v>
      </c>
      <c r="T18" s="129">
        <v>-891.04800000000012</v>
      </c>
      <c r="U18" s="129">
        <v>-827.55856521152816</v>
      </c>
      <c r="V18" s="129">
        <v>-816.24099999999999</v>
      </c>
      <c r="W18" s="129">
        <v>-892.27700000000016</v>
      </c>
      <c r="X18" s="129">
        <v>-904.83296968436878</v>
      </c>
      <c r="Y18" s="130">
        <v>-966.97603031563108</v>
      </c>
      <c r="Z18" s="130">
        <v>-946.87699999999995</v>
      </c>
      <c r="AA18" s="130">
        <v>-1076.7414327167448</v>
      </c>
      <c r="AB18" s="130">
        <v>-1062.553567283255</v>
      </c>
      <c r="AC18" s="130">
        <f>I18-Z18-AA18-AB18</f>
        <v>-1011.7880000000002</v>
      </c>
      <c r="AD18" s="130">
        <v>-985.45999999999992</v>
      </c>
      <c r="AE18" s="130">
        <v>-981.21041957443924</v>
      </c>
      <c r="AF18" s="130">
        <v>-953.43658042556103</v>
      </c>
      <c r="AG18" s="130">
        <f>J18-AD18-AE18-AF18</f>
        <v>-841.93200000000002</v>
      </c>
      <c r="AH18" s="130">
        <v>-854.12900000000002</v>
      </c>
      <c r="AI18" s="130">
        <v>-796.34699999999998</v>
      </c>
      <c r="AJ18" s="130">
        <v>-1036.365</v>
      </c>
      <c r="AK18" s="130">
        <v>-1293.3825310000002</v>
      </c>
      <c r="AL18" s="130">
        <f>'[1]Historical Financials in USD'!AL18*'Historical Financials in THB'!$AL$8</f>
        <v>-1340.666391</v>
      </c>
      <c r="AM18" s="130">
        <v>-1380.0692219021612</v>
      </c>
      <c r="AN18" s="134">
        <v>-1420.3143870978392</v>
      </c>
      <c r="AO18" s="130">
        <f>Z18+AA18</f>
        <v>-2023.6184327167448</v>
      </c>
      <c r="AP18" s="130">
        <f>AB18+AC18</f>
        <v>-2074.3415672832552</v>
      </c>
      <c r="AQ18" s="130">
        <f>AD18+AE18</f>
        <v>-1966.6704195744392</v>
      </c>
      <c r="AR18" s="130">
        <f>AF18+AG18</f>
        <v>-1795.368580425561</v>
      </c>
      <c r="AS18" s="130">
        <f>AH18+AI18</f>
        <v>-1650.4760000000001</v>
      </c>
      <c r="AT18" s="130">
        <f>AJ18+AK18</f>
        <v>-2329.747531</v>
      </c>
      <c r="AU18" s="135">
        <f t="shared" si="4"/>
        <v>-2720.7356129021609</v>
      </c>
      <c r="AV18" s="113"/>
      <c r="AW18" s="130">
        <v>-4141.05</v>
      </c>
      <c r="AX18" s="41"/>
      <c r="AY18" s="41">
        <v>0</v>
      </c>
      <c r="AZ18" s="41">
        <v>0</v>
      </c>
      <c r="BA18" s="41">
        <v>0</v>
      </c>
      <c r="BB18" s="41">
        <v>0</v>
      </c>
      <c r="BC18" s="41">
        <v>0</v>
      </c>
      <c r="BD18" s="41">
        <v>2044.4184886881476</v>
      </c>
      <c r="BE18" s="41">
        <v>-2720.7356129021609</v>
      </c>
      <c r="BF18" s="136">
        <v>-1192.9079069021611</v>
      </c>
      <c r="BG18" s="41"/>
      <c r="BH18" s="137"/>
      <c r="BI18" s="137">
        <v>-113.70324009783901</v>
      </c>
      <c r="BJ18" s="138"/>
      <c r="BL18" s="116"/>
    </row>
    <row r="19" spans="1:64" s="120" customFormat="1" x14ac:dyDescent="0.3">
      <c r="A19" s="120" t="s">
        <v>62</v>
      </c>
      <c r="B19" s="121" t="s">
        <v>57</v>
      </c>
      <c r="C19" s="122">
        <v>0</v>
      </c>
      <c r="D19" s="122">
        <v>-303</v>
      </c>
      <c r="E19" s="122">
        <v>-889.11</v>
      </c>
      <c r="F19" s="122">
        <v>-740.61799999999994</v>
      </c>
      <c r="G19" s="122">
        <v>-936.66100000000006</v>
      </c>
      <c r="H19" s="122">
        <v>-396.33799999999997</v>
      </c>
      <c r="I19" s="122">
        <v>-173.07599999999999</v>
      </c>
      <c r="J19" s="122">
        <v>28.405000000000001</v>
      </c>
      <c r="K19" s="122">
        <v>585.87669600000004</v>
      </c>
      <c r="L19" s="139">
        <f>SUM(AG19:AJ19)</f>
        <v>598.64712800000007</v>
      </c>
      <c r="M19" s="124">
        <f>SUM(AK19:AN19)</f>
        <v>-67.867431999999965</v>
      </c>
      <c r="N19" s="125">
        <v>-177</v>
      </c>
      <c r="O19" s="122">
        <v>-79.262999999999977</v>
      </c>
      <c r="P19" s="122">
        <v>-205.91300000000001</v>
      </c>
      <c r="Q19" s="122">
        <v>-278.44199999999995</v>
      </c>
      <c r="R19" s="122">
        <v>-235.727</v>
      </c>
      <c r="S19" s="122">
        <v>-203.97099999999998</v>
      </c>
      <c r="T19" s="122">
        <v>-131.61800000000005</v>
      </c>
      <c r="U19" s="122">
        <v>-365.34500000000003</v>
      </c>
      <c r="V19" s="122">
        <v>-91.778000000000006</v>
      </c>
      <c r="W19" s="122">
        <v>-31.884</v>
      </c>
      <c r="X19" s="122">
        <v>-124.28400000000001</v>
      </c>
      <c r="Y19" s="122">
        <v>-148.39199999999997</v>
      </c>
      <c r="Z19" s="122">
        <v>-25.888999999999999</v>
      </c>
      <c r="AA19" s="122">
        <v>-44.401466595070929</v>
      </c>
      <c r="AB19" s="122">
        <v>-54.186533404929079</v>
      </c>
      <c r="AC19" s="122">
        <f>I19-Z19-AA19-AB19</f>
        <v>-48.598999999999975</v>
      </c>
      <c r="AD19" s="122">
        <v>146.482</v>
      </c>
      <c r="AE19" s="122">
        <v>-120.08924834169301</v>
      </c>
      <c r="AF19" s="122">
        <v>46.673248341693004</v>
      </c>
      <c r="AG19" s="122">
        <f>J19-AD19-AE19-AF19</f>
        <v>-44.660999999999994</v>
      </c>
      <c r="AH19" s="122">
        <v>-42.195999999999998</v>
      </c>
      <c r="AI19" s="122">
        <v>206.36051499999999</v>
      </c>
      <c r="AJ19" s="122">
        <v>479.14361300000002</v>
      </c>
      <c r="AK19" s="122">
        <v>-57.431431999999973</v>
      </c>
      <c r="AL19" s="122">
        <f>'[1]Historical Financials in USD'!AL19*'Historical Financials in THB'!$AL$8</f>
        <v>-0.28733300000000001</v>
      </c>
      <c r="AM19" s="122">
        <v>-5.3096670000000001</v>
      </c>
      <c r="AN19" s="126">
        <v>-4.8389999999999995</v>
      </c>
      <c r="AO19" s="122">
        <f>Z19+AA19</f>
        <v>-70.290466595070924</v>
      </c>
      <c r="AP19" s="122">
        <f>AB19+AC19</f>
        <v>-102.78553340492905</v>
      </c>
      <c r="AQ19" s="122">
        <f>AD19+AE19</f>
        <v>26.392751658306992</v>
      </c>
      <c r="AR19" s="122">
        <f>AF19+AG19</f>
        <v>2.0122483416930095</v>
      </c>
      <c r="AS19" s="122">
        <f>AH19+AI19</f>
        <v>164.16451499999999</v>
      </c>
      <c r="AT19" s="122">
        <f>AJ19+AK19</f>
        <v>421.71218100000004</v>
      </c>
      <c r="AU19" s="127">
        <f t="shared" si="4"/>
        <v>-5.5970000000000004</v>
      </c>
      <c r="AV19" s="113"/>
      <c r="AW19" s="122">
        <v>-10.436</v>
      </c>
      <c r="AX19" s="41"/>
      <c r="AY19" s="41">
        <v>0</v>
      </c>
      <c r="AZ19" s="41">
        <v>0</v>
      </c>
      <c r="BA19" s="41">
        <v>0</v>
      </c>
      <c r="BB19" s="41">
        <v>0</v>
      </c>
      <c r="BC19" s="41">
        <v>0</v>
      </c>
      <c r="BD19" s="41">
        <v>395.70690086458529</v>
      </c>
      <c r="BE19" s="41">
        <v>-5.5970000000000004</v>
      </c>
      <c r="BF19" s="122">
        <v>-4.8389999999999995</v>
      </c>
      <c r="BG19" s="41"/>
      <c r="BH19" s="41"/>
      <c r="BI19" s="41"/>
      <c r="BL19" s="116"/>
    </row>
    <row r="20" spans="1:64" s="119" customFormat="1" x14ac:dyDescent="0.3">
      <c r="A20" s="101" t="s">
        <v>63</v>
      </c>
      <c r="B20" s="102" t="s">
        <v>57</v>
      </c>
      <c r="C20" s="103">
        <f t="shared" ref="C20:J20" si="9">C17+C18+C19</f>
        <v>7831.892037187703</v>
      </c>
      <c r="D20" s="103">
        <f t="shared" si="9"/>
        <v>9931.6161587550305</v>
      </c>
      <c r="E20" s="103">
        <f t="shared" si="9"/>
        <v>3558.2728547064639</v>
      </c>
      <c r="F20" s="103">
        <f t="shared" si="9"/>
        <v>3474.2067395413237</v>
      </c>
      <c r="G20" s="103">
        <f t="shared" si="9"/>
        <v>6142.8111850759069</v>
      </c>
      <c r="H20" s="103">
        <f t="shared" si="9"/>
        <v>8655.8854019149549</v>
      </c>
      <c r="I20" s="103">
        <f t="shared" si="9"/>
        <v>12033.199995187208</v>
      </c>
      <c r="J20" s="104">
        <f t="shared" si="9"/>
        <v>18235.119168589368</v>
      </c>
      <c r="K20" s="104">
        <f>K17+K18+K19</f>
        <v>28926.130258566463</v>
      </c>
      <c r="L20" s="140">
        <f>L17+L18+L19</f>
        <v>28243.904307255147</v>
      </c>
      <c r="M20" s="106">
        <f>M17+M18+M19</f>
        <v>17832.310542239415</v>
      </c>
      <c r="N20" s="117">
        <f t="shared" ref="N20:X20" si="10">N17+N18+N19</f>
        <v>20.929030238384257</v>
      </c>
      <c r="O20" s="103">
        <f t="shared" si="10"/>
        <v>1353.928655061577</v>
      </c>
      <c r="P20" s="103">
        <f t="shared" si="10"/>
        <v>1100.1059668739645</v>
      </c>
      <c r="Q20" s="103">
        <f t="shared" si="10"/>
        <v>789.19728157408895</v>
      </c>
      <c r="R20" s="103">
        <f t="shared" si="10"/>
        <v>1604.7673562032314</v>
      </c>
      <c r="S20" s="103">
        <f t="shared" si="10"/>
        <v>1862.000063174858</v>
      </c>
      <c r="T20" s="103">
        <f t="shared" si="10"/>
        <v>1294.0718313942912</v>
      </c>
      <c r="U20" s="103">
        <f t="shared" si="10"/>
        <v>1381.9719343035238</v>
      </c>
      <c r="V20" s="103">
        <f t="shared" si="10"/>
        <v>1794.0856506352854</v>
      </c>
      <c r="W20" s="103">
        <f t="shared" si="10"/>
        <v>2927.0497501108011</v>
      </c>
      <c r="X20" s="103">
        <f t="shared" si="10"/>
        <v>2484.107109480477</v>
      </c>
      <c r="Y20" s="103">
        <f>Y17+Y18+Y19</f>
        <v>1450.6428916883915</v>
      </c>
      <c r="Z20" s="103">
        <f t="shared" ref="Z20" si="11">Z17+Z18+Z19</f>
        <v>1489.3123328785821</v>
      </c>
      <c r="AA20" s="103">
        <v>3682.7353696735158</v>
      </c>
      <c r="AB20" s="103">
        <f t="shared" ref="AB20:AF20" si="12">AB17+AB18+AB19</f>
        <v>3607.1679368163559</v>
      </c>
      <c r="AC20" s="104">
        <f t="shared" si="12"/>
        <v>3253.9843554658428</v>
      </c>
      <c r="AD20" s="104">
        <f t="shared" si="12"/>
        <v>4033.4541338957324</v>
      </c>
      <c r="AE20" s="103">
        <f t="shared" si="12"/>
        <v>4212.8865644595026</v>
      </c>
      <c r="AF20" s="103">
        <f t="shared" si="12"/>
        <v>5732.9380301808806</v>
      </c>
      <c r="AG20" s="103">
        <f>AG17+AG18+AG19</f>
        <v>4255.8404400532518</v>
      </c>
      <c r="AH20" s="103">
        <f t="shared" ref="AH20:AM20" si="13">AH17+AH18+AH19</f>
        <v>6342.848532620993</v>
      </c>
      <c r="AI20" s="103">
        <f t="shared" si="13"/>
        <v>8585.9743823792815</v>
      </c>
      <c r="AJ20" s="103">
        <f t="shared" si="13"/>
        <v>9059.2409522016242</v>
      </c>
      <c r="AK20" s="103">
        <f t="shared" si="13"/>
        <v>4938.0663913645749</v>
      </c>
      <c r="AL20" s="103">
        <f t="shared" si="13"/>
        <v>4277.3206159112387</v>
      </c>
      <c r="AM20" s="103">
        <f t="shared" si="13"/>
        <v>5922.2216914064957</v>
      </c>
      <c r="AN20" s="110">
        <f>AN17+AN18+AN19</f>
        <v>2694.7018435570999</v>
      </c>
      <c r="AO20" s="103">
        <f>AO17+AO18+AO19</f>
        <v>5172.0477025520968</v>
      </c>
      <c r="AP20" s="103">
        <f t="shared" ref="AP20:AT20" si="14">AP17+AP18+AP19</f>
        <v>6861.1522922821978</v>
      </c>
      <c r="AQ20" s="103">
        <f t="shared" si="14"/>
        <v>8246.3406983552341</v>
      </c>
      <c r="AR20" s="103">
        <f t="shared" si="14"/>
        <v>9988.7784702341305</v>
      </c>
      <c r="AS20" s="103">
        <f t="shared" si="14"/>
        <v>14928.822915000272</v>
      </c>
      <c r="AT20" s="103">
        <f t="shared" si="14"/>
        <v>13997.307343566199</v>
      </c>
      <c r="AU20" s="118">
        <f>AU17+AU18+AU19</f>
        <v>10199.542307317735</v>
      </c>
      <c r="AV20" s="113"/>
      <c r="AW20" s="113"/>
      <c r="AX20" s="41"/>
      <c r="AY20" s="41">
        <v>0</v>
      </c>
      <c r="AZ20" s="41">
        <v>-3.529094101395458E-7</v>
      </c>
      <c r="BA20" s="41">
        <v>0</v>
      </c>
      <c r="BB20" s="41">
        <v>0</v>
      </c>
      <c r="BC20" s="41">
        <v>0</v>
      </c>
      <c r="BD20" s="41">
        <v>-11382.305528005016</v>
      </c>
      <c r="BE20" s="41">
        <v>3106.2495955082304</v>
      </c>
      <c r="BF20" s="103">
        <f>BF17+BF18+BF19</f>
        <v>3231.9930994718561</v>
      </c>
      <c r="BG20" s="41"/>
      <c r="BH20" s="41"/>
      <c r="BI20" s="41"/>
      <c r="BL20" s="116"/>
    </row>
    <row r="21" spans="1:64" s="120" customFormat="1" x14ac:dyDescent="0.3">
      <c r="A21" s="120" t="s">
        <v>64</v>
      </c>
      <c r="B21" s="121" t="s">
        <v>57</v>
      </c>
      <c r="C21" s="129">
        <v>-488</v>
      </c>
      <c r="D21" s="129">
        <v>-742</v>
      </c>
      <c r="E21" s="129">
        <v>-579.75699999999995</v>
      </c>
      <c r="F21" s="129">
        <v>-302.488</v>
      </c>
      <c r="G21" s="129">
        <v>-451.21590480265303</v>
      </c>
      <c r="H21" s="129">
        <v>-826.68800011950805</v>
      </c>
      <c r="I21" s="129">
        <v>-1313.491</v>
      </c>
      <c r="J21" s="130">
        <v>-2850.4249850000001</v>
      </c>
      <c r="K21" s="130">
        <v>-4190.5343759999996</v>
      </c>
      <c r="L21" s="131">
        <f>SUM(AG21:AJ21)</f>
        <v>-4780.0623660000001</v>
      </c>
      <c r="M21" s="132">
        <f>SUM(AK21:AN21)</f>
        <v>-1307.0188928899997</v>
      </c>
      <c r="N21" s="133">
        <v>-77.275999999999996</v>
      </c>
      <c r="O21" s="129">
        <v>-102.13000000000001</v>
      </c>
      <c r="P21" s="129">
        <v>-148.04000000000002</v>
      </c>
      <c r="Q21" s="129">
        <v>24.958000000000027</v>
      </c>
      <c r="R21" s="129">
        <v>-107.085013</v>
      </c>
      <c r="S21" s="129">
        <v>-204.29498699999999</v>
      </c>
      <c r="T21" s="129">
        <v>-178.54470904200002</v>
      </c>
      <c r="U21" s="129">
        <v>38.708804239346989</v>
      </c>
      <c r="V21" s="129">
        <v>-169.807561386749</v>
      </c>
      <c r="W21" s="129">
        <v>-283.12132261325098</v>
      </c>
      <c r="X21" s="129">
        <v>-270.34557582981807</v>
      </c>
      <c r="Y21" s="129">
        <v>-103.41354028968999</v>
      </c>
      <c r="Z21" s="129">
        <v>-211.22981999999999</v>
      </c>
      <c r="AA21" s="129">
        <v>-679.55443700000001</v>
      </c>
      <c r="AB21" s="129">
        <v>-323.81322699999987</v>
      </c>
      <c r="AC21" s="130">
        <f>I21-Z21-AA21-AB21</f>
        <v>-98.893516000000091</v>
      </c>
      <c r="AD21" s="130">
        <v>-513.85599999999999</v>
      </c>
      <c r="AE21" s="129">
        <v>-592.9243899999999</v>
      </c>
      <c r="AF21" s="129">
        <v>-642.02555300000017</v>
      </c>
      <c r="AG21" s="129">
        <f>J21-AD21-AE21-AF21</f>
        <v>-1101.6190419999998</v>
      </c>
      <c r="AH21" s="129">
        <v>-834.032689</v>
      </c>
      <c r="AI21" s="129">
        <v>-1352.8236349999997</v>
      </c>
      <c r="AJ21" s="129">
        <v>-1491.587</v>
      </c>
      <c r="AK21" s="129">
        <v>-512.09105199999976</v>
      </c>
      <c r="AL21" s="129">
        <f>'[1]Historical Financials in USD'!AL21*'Historical Financials in THB'!$AL$8</f>
        <v>-179.33773299999999</v>
      </c>
      <c r="AM21" s="129">
        <v>-311.53954901199995</v>
      </c>
      <c r="AN21" s="141">
        <v>-304.05055887800006</v>
      </c>
      <c r="AO21" s="129">
        <f>Z21+AA21</f>
        <v>-890.78425700000003</v>
      </c>
      <c r="AP21" s="129">
        <f>AB21+AC21</f>
        <v>-422.70674299999996</v>
      </c>
      <c r="AQ21" s="129">
        <f>AD21+AE21</f>
        <v>-1106.7803899999999</v>
      </c>
      <c r="AR21" s="129">
        <f>AF21+AG21</f>
        <v>-1743.644595</v>
      </c>
      <c r="AS21" s="129">
        <f>AH21+AI21</f>
        <v>-2186.8563239999999</v>
      </c>
      <c r="AT21" s="129">
        <f>AJ21+AK21</f>
        <v>-2003.6780519999998</v>
      </c>
      <c r="AU21" s="112">
        <f>AL21+AM21</f>
        <v>-490.87728201199991</v>
      </c>
      <c r="AV21" s="113"/>
      <c r="AW21" s="129">
        <v>-794.92784088999997</v>
      </c>
      <c r="AX21" s="41"/>
      <c r="AY21" s="41">
        <v>0</v>
      </c>
      <c r="AZ21" s="41">
        <v>0</v>
      </c>
      <c r="BA21" s="41">
        <v>0</v>
      </c>
      <c r="BB21" s="41">
        <v>0</v>
      </c>
      <c r="BC21" s="41">
        <v>0</v>
      </c>
      <c r="BD21" s="41">
        <v>584.49685291069954</v>
      </c>
      <c r="BE21" s="41">
        <v>117.31381780066113</v>
      </c>
      <c r="BF21" s="129">
        <v>-304.05055887800006</v>
      </c>
      <c r="BG21" s="41"/>
      <c r="BH21" s="41"/>
      <c r="BI21" s="41"/>
      <c r="BL21" s="116"/>
    </row>
    <row r="22" spans="1:64" s="120" customFormat="1" ht="15" customHeight="1" x14ac:dyDescent="0.3">
      <c r="A22" s="120" t="s">
        <v>65</v>
      </c>
      <c r="B22" s="121" t="s">
        <v>57</v>
      </c>
      <c r="C22" s="142"/>
      <c r="D22" s="142"/>
      <c r="E22" s="129">
        <v>-1492.046</v>
      </c>
      <c r="F22" s="129">
        <v>-1003.7671162957394</v>
      </c>
      <c r="G22" s="129">
        <v>-1174.151767077024</v>
      </c>
      <c r="H22" s="129">
        <v>-800.85736172374004</v>
      </c>
      <c r="I22" s="129">
        <v>-960.61599999999999</v>
      </c>
      <c r="J22" s="130">
        <v>217.68077799999958</v>
      </c>
      <c r="K22" s="130">
        <v>378.15141699999998</v>
      </c>
      <c r="L22" s="131">
        <f>SUM(AG22:AJ22)</f>
        <v>1349.2118749999997</v>
      </c>
      <c r="M22" s="132">
        <f>SUM(AK22:AN22)</f>
        <v>-29.689053999999999</v>
      </c>
      <c r="N22" s="133">
        <v>-110.866</v>
      </c>
      <c r="O22" s="129">
        <v>-289.41900000000004</v>
      </c>
      <c r="P22" s="129">
        <v>-226.82599999999996</v>
      </c>
      <c r="Q22" s="129">
        <v>-364.29300000000001</v>
      </c>
      <c r="R22" s="129">
        <v>-370.31257488070378</v>
      </c>
      <c r="S22" s="129">
        <v>-305.2540988600083</v>
      </c>
      <c r="T22" s="129">
        <v>-141.69036725951264</v>
      </c>
      <c r="U22" s="129">
        <v>-356.89472607679932</v>
      </c>
      <c r="V22" s="130">
        <v>-193.48131441157298</v>
      </c>
      <c r="W22" s="130">
        <f>H22-(V22+X22+Y22)</f>
        <v>-778.7206191089067</v>
      </c>
      <c r="X22" s="129">
        <v>-273.1084937898604</v>
      </c>
      <c r="Y22" s="129">
        <v>444.45306558660002</v>
      </c>
      <c r="Z22" s="129">
        <v>63.875366999999997</v>
      </c>
      <c r="AA22" s="129">
        <v>-121.453535</v>
      </c>
      <c r="AB22" s="129">
        <v>-321.15018500000002</v>
      </c>
      <c r="AC22" s="130">
        <f>I22-Z22-AA22-AB22</f>
        <v>-581.88764700000002</v>
      </c>
      <c r="AD22" s="130">
        <v>-336.40300000000002</v>
      </c>
      <c r="AE22" s="129">
        <v>263.51481699999999</v>
      </c>
      <c r="AF22" s="129">
        <v>-424.43402800000001</v>
      </c>
      <c r="AG22" s="129">
        <f>J22-AD22-AE22-AF22</f>
        <v>715.00298899999962</v>
      </c>
      <c r="AH22" s="129">
        <v>-47.129565999999997</v>
      </c>
      <c r="AI22" s="129">
        <v>208.15862399999997</v>
      </c>
      <c r="AJ22" s="129">
        <v>473.17982800000004</v>
      </c>
      <c r="AK22" s="129">
        <v>-256.05746900000003</v>
      </c>
      <c r="AL22" s="129">
        <f>'[1]Historical Financials in USD'!AL22*'Historical Financials in THB'!$AL$8</f>
        <v>76.691937999999993</v>
      </c>
      <c r="AM22" s="129">
        <v>-200.81032095740105</v>
      </c>
      <c r="AN22" s="141">
        <v>350.48679795740105</v>
      </c>
      <c r="AO22" s="129">
        <f>Z22+AA22</f>
        <v>-57.578168000000005</v>
      </c>
      <c r="AP22" s="129">
        <f>AB22+AC22</f>
        <v>-903.03783199999998</v>
      </c>
      <c r="AQ22" s="129">
        <f>AD22+AE22</f>
        <v>-72.888183000000026</v>
      </c>
      <c r="AR22" s="129">
        <f>AF22+AG22</f>
        <v>290.5689609999996</v>
      </c>
      <c r="AS22" s="129">
        <f>AH22+AI22</f>
        <v>161.02905799999996</v>
      </c>
      <c r="AT22" s="129">
        <f>AJ22+AK22</f>
        <v>217.12235900000002</v>
      </c>
      <c r="AU22" s="112">
        <f>AL22+AM22</f>
        <v>-124.11838295740105</v>
      </c>
      <c r="AV22" s="113"/>
      <c r="AW22" s="129">
        <v>226.368415</v>
      </c>
      <c r="AX22" s="41"/>
      <c r="AY22" s="41">
        <v>0</v>
      </c>
      <c r="AZ22" s="41">
        <v>0</v>
      </c>
      <c r="BA22" s="41">
        <v>0</v>
      </c>
      <c r="BB22" s="41">
        <v>0</v>
      </c>
      <c r="BC22" s="41">
        <v>0</v>
      </c>
      <c r="BD22" s="41">
        <v>2056.8891482381782</v>
      </c>
      <c r="BE22" s="41">
        <v>309.90751210847327</v>
      </c>
      <c r="BF22" s="143">
        <v>204.51381174947173</v>
      </c>
      <c r="BG22" s="41"/>
      <c r="BH22" s="41">
        <f>BJ22-BI22</f>
        <v>76.061530250528307</v>
      </c>
      <c r="BI22" s="120">
        <v>69.911455957401046</v>
      </c>
      <c r="BJ22" s="120">
        <v>145.97298620792935</v>
      </c>
      <c r="BL22" s="116"/>
    </row>
    <row r="23" spans="1:64" s="120" customFormat="1" x14ac:dyDescent="0.3">
      <c r="A23" s="120" t="s">
        <v>66</v>
      </c>
      <c r="B23" s="121" t="s">
        <v>57</v>
      </c>
      <c r="C23" s="122"/>
      <c r="D23" s="122"/>
      <c r="E23" s="122">
        <v>115.94154581464539</v>
      </c>
      <c r="F23" s="122">
        <v>-268.25934087467289</v>
      </c>
      <c r="G23" s="122">
        <v>-390.89143822891293</v>
      </c>
      <c r="H23" s="122">
        <v>-593.1190370836897</v>
      </c>
      <c r="I23" s="122">
        <v>56.347497756833029</v>
      </c>
      <c r="J23" s="122">
        <v>169.15565555441154</v>
      </c>
      <c r="K23" s="122">
        <v>246.946369383649</v>
      </c>
      <c r="L23" s="139">
        <f>SUM(AG23:AJ23)</f>
        <v>583.62305285801813</v>
      </c>
      <c r="M23" s="124">
        <f>SUM(AK23:AN23)</f>
        <v>-1063.5389180576685</v>
      </c>
      <c r="N23" s="125">
        <v>54.737027409069398</v>
      </c>
      <c r="O23" s="122">
        <v>-201.26483777382106</v>
      </c>
      <c r="P23" s="122">
        <v>-97.511427262966478</v>
      </c>
      <c r="Q23" s="122">
        <v>-24.220103246954764</v>
      </c>
      <c r="R23" s="122">
        <v>-117.0512447811938</v>
      </c>
      <c r="S23" s="122">
        <v>19.940306716824125</v>
      </c>
      <c r="T23" s="122">
        <v>29.630653385480542</v>
      </c>
      <c r="U23" s="122">
        <v>-323.41115355002376</v>
      </c>
      <c r="V23" s="122">
        <v>-375.75253516743965</v>
      </c>
      <c r="W23" s="122">
        <v>258.45259906219889</v>
      </c>
      <c r="X23" s="122">
        <v>-250.62671858673917</v>
      </c>
      <c r="Y23" s="122">
        <v>-225.19238239170977</v>
      </c>
      <c r="Z23" s="122">
        <v>-59.087616091598122</v>
      </c>
      <c r="AA23" s="122">
        <v>134.87334143073096</v>
      </c>
      <c r="AB23" s="122">
        <v>-60.815246784481374</v>
      </c>
      <c r="AC23" s="122">
        <v>41.377019202181557</v>
      </c>
      <c r="AD23" s="122">
        <v>209.35759774103565</v>
      </c>
      <c r="AE23" s="122">
        <v>-45.830441508645691</v>
      </c>
      <c r="AF23" s="122">
        <v>-18.245909103051332</v>
      </c>
      <c r="AG23" s="122">
        <f>J23-AD23-AE23-AF23</f>
        <v>23.874408425072914</v>
      </c>
      <c r="AH23" s="122">
        <v>93.6</v>
      </c>
      <c r="AI23" s="122">
        <v>47.664875498968755</v>
      </c>
      <c r="AJ23" s="122">
        <v>418.48376893397648</v>
      </c>
      <c r="AK23" s="122">
        <v>-312.78601630432166</v>
      </c>
      <c r="AL23" s="122">
        <f>'[1]Historical Financials in USD'!AL23*'Historical Financials in THB'!$AL$8</f>
        <v>-106.7890206103084</v>
      </c>
      <c r="AM23" s="122">
        <v>-328.55178199288486</v>
      </c>
      <c r="AN23" s="144">
        <v>-315.41209915015355</v>
      </c>
      <c r="AO23" s="122">
        <f>Z23+AA23</f>
        <v>75.785725339132838</v>
      </c>
      <c r="AP23" s="122">
        <f>AB23+AC23</f>
        <v>-19.438227582299817</v>
      </c>
      <c r="AQ23" s="122">
        <f>AD23+AE23</f>
        <v>163.52715623238996</v>
      </c>
      <c r="AR23" s="122">
        <f>AF23+AG23</f>
        <v>5.6284993220215824</v>
      </c>
      <c r="AS23" s="122">
        <f>AH23+AI23</f>
        <v>141.26487549896876</v>
      </c>
      <c r="AT23" s="122">
        <f>AJ23+AK23</f>
        <v>105.69775262965481</v>
      </c>
      <c r="AU23" s="127">
        <f>AL23+AM23</f>
        <v>-435.34080260319325</v>
      </c>
      <c r="AV23" s="145"/>
      <c r="AW23" s="122">
        <v>-750.7529017533468</v>
      </c>
      <c r="AX23" s="41"/>
      <c r="AY23" s="41">
        <v>0</v>
      </c>
      <c r="AZ23" s="41">
        <v>0</v>
      </c>
      <c r="BA23" s="41">
        <v>0</v>
      </c>
      <c r="BB23" s="41">
        <v>0</v>
      </c>
      <c r="BC23" s="41">
        <v>1.6258744974550154E-2</v>
      </c>
      <c r="BD23" s="41">
        <v>105.69775262965481</v>
      </c>
      <c r="BE23" s="41">
        <v>-435.34080260319325</v>
      </c>
      <c r="BF23" s="122">
        <v>-274.76218111152974</v>
      </c>
      <c r="BG23" s="41"/>
      <c r="BH23" s="41">
        <f>BJ23-BI23</f>
        <v>-17.214934519855387</v>
      </c>
      <c r="BI23" s="41">
        <v>-23.434983518768515</v>
      </c>
      <c r="BJ23" s="41">
        <v>-40.649918038623902</v>
      </c>
      <c r="BL23" s="116"/>
    </row>
    <row r="24" spans="1:64" s="119" customFormat="1" x14ac:dyDescent="0.3">
      <c r="A24" s="101" t="s">
        <v>67</v>
      </c>
      <c r="B24" s="102" t="s">
        <v>57</v>
      </c>
      <c r="C24" s="103">
        <f>SUM(C20:C23)</f>
        <v>7343.892037187703</v>
      </c>
      <c r="D24" s="103">
        <f t="shared" ref="D24:H24" si="15">SUM(D20:D23)</f>
        <v>9189.6161587550305</v>
      </c>
      <c r="E24" s="103">
        <f t="shared" si="15"/>
        <v>1602.4114005211093</v>
      </c>
      <c r="F24" s="103">
        <f t="shared" si="15"/>
        <v>1899.6922823709115</v>
      </c>
      <c r="G24" s="103">
        <f t="shared" si="15"/>
        <v>4126.552074967316</v>
      </c>
      <c r="H24" s="103">
        <f t="shared" si="15"/>
        <v>6435.221002988018</v>
      </c>
      <c r="I24" s="103">
        <f>SUM(I20:I23)</f>
        <v>9815.4404929440407</v>
      </c>
      <c r="J24" s="104">
        <f>SUM(J20:J23)</f>
        <v>15771.530617143781</v>
      </c>
      <c r="K24" s="104">
        <f>SUM(K20:K23)</f>
        <v>25360.693668950113</v>
      </c>
      <c r="L24" s="140">
        <f t="shared" ref="L24" si="16">SUM(L20:L23)</f>
        <v>25396.676869113166</v>
      </c>
      <c r="M24" s="106">
        <f>SUM(M20:M23)</f>
        <v>15432.06367729175</v>
      </c>
      <c r="N24" s="117">
        <f t="shared" ref="N24:Z24" si="17">SUM(N20:N23)</f>
        <v>-112.47594235254634</v>
      </c>
      <c r="O24" s="103">
        <f t="shared" si="17"/>
        <v>761.11481728775584</v>
      </c>
      <c r="P24" s="103">
        <f t="shared" si="17"/>
        <v>627.72853961099804</v>
      </c>
      <c r="Q24" s="103">
        <f t="shared" si="17"/>
        <v>425.64217832713427</v>
      </c>
      <c r="R24" s="103">
        <f t="shared" si="17"/>
        <v>1010.318523541334</v>
      </c>
      <c r="S24" s="103">
        <f t="shared" si="17"/>
        <v>1372.3912840316739</v>
      </c>
      <c r="T24" s="103">
        <f t="shared" si="17"/>
        <v>1003.467408478259</v>
      </c>
      <c r="U24" s="103">
        <f t="shared" si="17"/>
        <v>740.37485891604774</v>
      </c>
      <c r="V24" s="103">
        <f t="shared" si="17"/>
        <v>1055.0442396695237</v>
      </c>
      <c r="W24" s="103">
        <f t="shared" si="17"/>
        <v>2123.6604074508423</v>
      </c>
      <c r="X24" s="103">
        <f t="shared" si="17"/>
        <v>1690.0263212740592</v>
      </c>
      <c r="Y24" s="103">
        <f t="shared" si="17"/>
        <v>1566.4900345935919</v>
      </c>
      <c r="Z24" s="103">
        <f t="shared" si="17"/>
        <v>1282.870263786984</v>
      </c>
      <c r="AA24" s="103">
        <v>3016.6007391042463</v>
      </c>
      <c r="AB24" s="103">
        <f t="shared" ref="AB24:AF24" si="18">SUM(AB20:AB23)</f>
        <v>2901.3892780318747</v>
      </c>
      <c r="AC24" s="104">
        <f t="shared" si="18"/>
        <v>2614.5802116680243</v>
      </c>
      <c r="AD24" s="104">
        <f t="shared" si="18"/>
        <v>3392.5527316367679</v>
      </c>
      <c r="AE24" s="103">
        <f t="shared" si="18"/>
        <v>3837.6465499508568</v>
      </c>
      <c r="AF24" s="103">
        <f t="shared" si="18"/>
        <v>4648.2325400778291</v>
      </c>
      <c r="AG24" s="103">
        <f>SUM(AG20:AG23)</f>
        <v>3893.0987954783245</v>
      </c>
      <c r="AH24" s="103">
        <f t="shared" ref="AH24:AM24" si="19">SUM(AH20:AH23)</f>
        <v>5555.286277620994</v>
      </c>
      <c r="AI24" s="103">
        <f t="shared" si="19"/>
        <v>7488.9742468782506</v>
      </c>
      <c r="AJ24" s="103">
        <f t="shared" si="19"/>
        <v>8459.3175491356014</v>
      </c>
      <c r="AK24" s="103">
        <f t="shared" si="19"/>
        <v>3857.1318540602533</v>
      </c>
      <c r="AL24" s="103">
        <f t="shared" si="19"/>
        <v>4067.88580030093</v>
      </c>
      <c r="AM24" s="103">
        <f t="shared" si="19"/>
        <v>5081.3200394442101</v>
      </c>
      <c r="AN24" s="110">
        <f>SUM(AN20:AN23)</f>
        <v>2425.7259834863471</v>
      </c>
      <c r="AO24" s="103">
        <f t="shared" ref="AO24:AU24" si="20">SUM(AO20:AO23)</f>
        <v>4299.4710028912295</v>
      </c>
      <c r="AP24" s="103">
        <f t="shared" si="20"/>
        <v>5515.9694896998981</v>
      </c>
      <c r="AQ24" s="103">
        <f t="shared" si="20"/>
        <v>7230.1992815876238</v>
      </c>
      <c r="AR24" s="103">
        <f t="shared" si="20"/>
        <v>8541.3313355561513</v>
      </c>
      <c r="AS24" s="103">
        <f t="shared" si="20"/>
        <v>13044.260524499241</v>
      </c>
      <c r="AT24" s="103">
        <f t="shared" si="20"/>
        <v>12316.449403195855</v>
      </c>
      <c r="AU24" s="118">
        <f t="shared" si="20"/>
        <v>9149.2058397451419</v>
      </c>
      <c r="AV24" s="113"/>
      <c r="AW24" s="113"/>
      <c r="AX24" s="41"/>
      <c r="AY24" s="41">
        <v>0</v>
      </c>
      <c r="AZ24" s="41">
        <v>-3.529094101395458E-7</v>
      </c>
      <c r="BA24" s="41">
        <v>0</v>
      </c>
      <c r="BB24" s="41">
        <v>0</v>
      </c>
      <c r="BC24" s="41">
        <v>1.6258744975857553E-2</v>
      </c>
      <c r="BD24" s="41">
        <v>-8635.221774226482</v>
      </c>
      <c r="BE24" s="41">
        <v>3098.1301228141729</v>
      </c>
      <c r="BF24" s="103">
        <f>SUM(BF20:BF23)</f>
        <v>2857.694171231798</v>
      </c>
      <c r="BG24" s="41"/>
      <c r="BH24" s="41"/>
      <c r="BI24" s="41"/>
      <c r="BL24" s="116"/>
    </row>
    <row r="25" spans="1:64" s="120" customFormat="1" x14ac:dyDescent="0.3">
      <c r="A25" s="120" t="s">
        <v>68</v>
      </c>
      <c r="B25" s="121" t="s">
        <v>57</v>
      </c>
      <c r="C25" s="122">
        <v>-560</v>
      </c>
      <c r="D25" s="122">
        <v>139</v>
      </c>
      <c r="E25" s="122">
        <v>-164.363</v>
      </c>
      <c r="F25" s="122">
        <v>-191.03701131035166</v>
      </c>
      <c r="G25" s="122">
        <v>-285.42599561576316</v>
      </c>
      <c r="H25" s="122">
        <v>-279.13</v>
      </c>
      <c r="I25" s="122">
        <v>-162.07599999999999</v>
      </c>
      <c r="J25" s="122">
        <v>-195.417</v>
      </c>
      <c r="K25" s="122">
        <v>127.764</v>
      </c>
      <c r="L25" s="139">
        <f>SUM(AG25:AJ25)</f>
        <v>-15.347000000000016</v>
      </c>
      <c r="M25" s="124">
        <f>SUM(AK25:AN25)</f>
        <v>388.68899999999996</v>
      </c>
      <c r="N25" s="125">
        <v>-17</v>
      </c>
      <c r="O25" s="122">
        <v>-52.055999999999997</v>
      </c>
      <c r="P25" s="122">
        <v>-108.41100000000002</v>
      </c>
      <c r="Q25" s="122">
        <v>-13.244999999999976</v>
      </c>
      <c r="R25" s="122">
        <v>-75.356475561979607</v>
      </c>
      <c r="S25" s="122">
        <v>-115.47056798151134</v>
      </c>
      <c r="T25" s="122">
        <v>-31.263213732773</v>
      </c>
      <c r="U25" s="122">
        <v>-63.335738339499237</v>
      </c>
      <c r="V25" s="122">
        <v>-89.989000000000004</v>
      </c>
      <c r="W25" s="122">
        <f>H25-(V25+X25+Y25)</f>
        <v>-92.851155313491887</v>
      </c>
      <c r="X25" s="122">
        <v>-38.371844686508098</v>
      </c>
      <c r="Y25" s="122">
        <v>-57.918000000000006</v>
      </c>
      <c r="Z25" s="122">
        <v>-66.436000000000007</v>
      </c>
      <c r="AA25" s="122">
        <v>-57.035999999999987</v>
      </c>
      <c r="AB25" s="122">
        <v>-37.14400000000002</v>
      </c>
      <c r="AC25" s="122">
        <f>I25-Z25-AA25-AB25</f>
        <v>-1.4599999999999795</v>
      </c>
      <c r="AD25" s="122">
        <v>-70.789000000000001</v>
      </c>
      <c r="AE25" s="122">
        <v>-68.362000000000009</v>
      </c>
      <c r="AF25" s="122">
        <v>-30.150999999999982</v>
      </c>
      <c r="AG25" s="122">
        <f>J25-AD25-AE25-AF25</f>
        <v>-26.115000000000009</v>
      </c>
      <c r="AH25" s="122">
        <v>-26.571999999999999</v>
      </c>
      <c r="AI25" s="122">
        <v>-26.166999999999998</v>
      </c>
      <c r="AJ25" s="122">
        <v>63.506999999999998</v>
      </c>
      <c r="AK25" s="122">
        <v>116.996</v>
      </c>
      <c r="AL25" s="146">
        <f>'[1]Historical Financials in USD'!AL25*'Historical Financials in THB'!$AL$8</f>
        <v>-25.460999999999999</v>
      </c>
      <c r="AM25" s="122">
        <v>-54.735163490000019</v>
      </c>
      <c r="AN25" s="126">
        <v>351.88916348999999</v>
      </c>
      <c r="AO25" s="122">
        <f>Z25+AA25</f>
        <v>-123.47199999999999</v>
      </c>
      <c r="AP25" s="122">
        <f>AB25+AC25</f>
        <v>-38.603999999999999</v>
      </c>
      <c r="AQ25" s="122">
        <f>AD25+AE25</f>
        <v>-139.15100000000001</v>
      </c>
      <c r="AR25" s="122">
        <f>AF25+AG25</f>
        <v>-56.265999999999991</v>
      </c>
      <c r="AS25" s="122">
        <f>AH25+AI25</f>
        <v>-52.738999999999997</v>
      </c>
      <c r="AT25" s="122">
        <f>AJ25+AK25</f>
        <v>180.50299999999999</v>
      </c>
      <c r="AU25" s="127">
        <f>AL25+AM25</f>
        <v>-80.196163490000018</v>
      </c>
      <c r="AV25" s="145"/>
      <c r="AW25" s="122">
        <v>271.69299999999998</v>
      </c>
      <c r="AX25" s="41"/>
      <c r="AY25" s="41">
        <v>0</v>
      </c>
      <c r="AZ25" s="41">
        <v>0</v>
      </c>
      <c r="BA25" s="41">
        <v>0</v>
      </c>
      <c r="BB25" s="41">
        <v>0</v>
      </c>
      <c r="BC25" s="41">
        <v>0</v>
      </c>
      <c r="BD25" s="41">
        <v>429.58833978902209</v>
      </c>
      <c r="BE25" s="41">
        <v>-80.196163490000018</v>
      </c>
      <c r="BF25" s="147">
        <v>201.70410172785358</v>
      </c>
      <c r="BG25" s="41"/>
      <c r="BH25" s="41">
        <v>-2.1017278535710175E-3</v>
      </c>
      <c r="BI25" s="41"/>
      <c r="BJ25" s="120">
        <v>-2.1017278535710175E-3</v>
      </c>
      <c r="BL25" s="116"/>
    </row>
    <row r="26" spans="1:64" s="119" customFormat="1" x14ac:dyDescent="0.3">
      <c r="A26" s="101" t="s">
        <v>69</v>
      </c>
      <c r="B26" s="102" t="s">
        <v>57</v>
      </c>
      <c r="C26" s="103">
        <f t="shared" ref="C26:H26" si="21">C24+C25</f>
        <v>6783.892037187703</v>
      </c>
      <c r="D26" s="103">
        <f>D24+D25</f>
        <v>9328.6161587550305</v>
      </c>
      <c r="E26" s="103">
        <f t="shared" si="21"/>
        <v>1438.0484005211092</v>
      </c>
      <c r="F26" s="103">
        <f t="shared" si="21"/>
        <v>1708.6552710605597</v>
      </c>
      <c r="G26" s="103">
        <f t="shared" si="21"/>
        <v>3841.126079351553</v>
      </c>
      <c r="H26" s="103">
        <f t="shared" si="21"/>
        <v>6156.0910029880179</v>
      </c>
      <c r="I26" s="103">
        <f>I24+I25</f>
        <v>9653.3644929440416</v>
      </c>
      <c r="J26" s="104">
        <f t="shared" ref="J26" si="22">J24+J25</f>
        <v>15576.113617143781</v>
      </c>
      <c r="K26" s="104">
        <f>K24+K25</f>
        <v>25488.457668950112</v>
      </c>
      <c r="L26" s="140">
        <f>L24+L25</f>
        <v>25381.329869113164</v>
      </c>
      <c r="M26" s="106">
        <f t="shared" ref="M26:Z26" si="23">M24+M25</f>
        <v>15820.75267729175</v>
      </c>
      <c r="N26" s="117">
        <f t="shared" si="23"/>
        <v>-129.47594235254633</v>
      </c>
      <c r="O26" s="103">
        <f t="shared" si="23"/>
        <v>709.0588172877558</v>
      </c>
      <c r="P26" s="103">
        <f t="shared" si="23"/>
        <v>519.31753961099798</v>
      </c>
      <c r="Q26" s="103">
        <f t="shared" si="23"/>
        <v>412.39717832713427</v>
      </c>
      <c r="R26" s="103">
        <f t="shared" si="23"/>
        <v>934.96204797935434</v>
      </c>
      <c r="S26" s="103">
        <f t="shared" si="23"/>
        <v>1256.9207160501626</v>
      </c>
      <c r="T26" s="103">
        <f t="shared" si="23"/>
        <v>972.20419474548601</v>
      </c>
      <c r="U26" s="103">
        <f t="shared" si="23"/>
        <v>677.0391205765485</v>
      </c>
      <c r="V26" s="103">
        <f t="shared" si="23"/>
        <v>965.05523966952364</v>
      </c>
      <c r="W26" s="103">
        <f t="shared" si="23"/>
        <v>2030.8092521373503</v>
      </c>
      <c r="X26" s="103">
        <f t="shared" si="23"/>
        <v>1651.654476587551</v>
      </c>
      <c r="Y26" s="103">
        <f t="shared" si="23"/>
        <v>1508.572034593592</v>
      </c>
      <c r="Z26" s="103">
        <f t="shared" si="23"/>
        <v>1216.434263786984</v>
      </c>
      <c r="AA26" s="103">
        <v>2959.5647391042462</v>
      </c>
      <c r="AB26" s="103">
        <f>AB24+AB25</f>
        <v>2864.2452780318745</v>
      </c>
      <c r="AC26" s="104">
        <f>AC24+AC25</f>
        <v>2613.1202116680242</v>
      </c>
      <c r="AD26" s="104">
        <f>AD24+AD25</f>
        <v>3321.7637316367677</v>
      </c>
      <c r="AE26" s="103">
        <f>AE24+AE25</f>
        <v>3769.2845499508567</v>
      </c>
      <c r="AF26" s="103">
        <f t="shared" ref="AF26" si="24">AF24+AF25</f>
        <v>4618.0815400778292</v>
      </c>
      <c r="AG26" s="103">
        <f>AG24+AG25</f>
        <v>3866.9837954783243</v>
      </c>
      <c r="AH26" s="103">
        <f t="shared" ref="AH26:AJ26" si="25">AH24+AH25</f>
        <v>5528.7142776209939</v>
      </c>
      <c r="AI26" s="103">
        <f t="shared" si="25"/>
        <v>7462.8072468782502</v>
      </c>
      <c r="AJ26" s="103">
        <f t="shared" si="25"/>
        <v>8522.824549135601</v>
      </c>
      <c r="AK26" s="103">
        <f>AK24+AK25</f>
        <v>3974.1278540602534</v>
      </c>
      <c r="AL26" s="103">
        <f t="shared" ref="AL26" si="26">AL24+AL25</f>
        <v>4042.4248003009302</v>
      </c>
      <c r="AM26" s="103">
        <f>AM24+AM25</f>
        <v>5026.5848759542105</v>
      </c>
      <c r="AN26" s="110">
        <f>AN24+AN25</f>
        <v>2777.6151469763472</v>
      </c>
      <c r="AO26" s="103">
        <f>AO24+AO25</f>
        <v>4175.9990028912298</v>
      </c>
      <c r="AP26" s="103">
        <f t="shared" ref="AP26:AU26" si="27">AP24+AP25</f>
        <v>5477.3654896998978</v>
      </c>
      <c r="AQ26" s="103">
        <f t="shared" si="27"/>
        <v>7091.0482815876239</v>
      </c>
      <c r="AR26" s="103">
        <f t="shared" si="27"/>
        <v>8485.0653355561517</v>
      </c>
      <c r="AS26" s="103">
        <f t="shared" si="27"/>
        <v>12991.521524499241</v>
      </c>
      <c r="AT26" s="103">
        <f t="shared" si="27"/>
        <v>12496.952403195855</v>
      </c>
      <c r="AU26" s="118">
        <f t="shared" si="27"/>
        <v>9069.009676255142</v>
      </c>
      <c r="AV26" s="113"/>
      <c r="AW26" s="113"/>
      <c r="AX26" s="41"/>
      <c r="AY26" s="41">
        <v>0</v>
      </c>
      <c r="AZ26" s="41">
        <v>-3.529094101395458E-7</v>
      </c>
      <c r="BA26" s="41">
        <v>0</v>
      </c>
      <c r="BB26" s="41">
        <v>0</v>
      </c>
      <c r="BC26" s="41">
        <v>1.6258744975857553E-2</v>
      </c>
      <c r="BD26" s="41">
        <v>-8205.6334344374609</v>
      </c>
      <c r="BE26" s="41">
        <v>3017.933959324173</v>
      </c>
      <c r="BF26" s="103">
        <f>BF24+BF25</f>
        <v>3059.3982729596514</v>
      </c>
      <c r="BG26" s="41"/>
      <c r="BH26" s="41"/>
      <c r="BI26" s="41"/>
      <c r="BL26" s="116"/>
    </row>
    <row r="27" spans="1:64" s="148" customFormat="1" x14ac:dyDescent="0.3">
      <c r="A27" s="148" t="s">
        <v>70</v>
      </c>
      <c r="B27" s="149" t="s">
        <v>52</v>
      </c>
      <c r="C27" s="150">
        <f t="shared" ref="C27:F27" si="28">-SUM(C21:C23)/(C20-C19)</f>
        <v>6.2309336962621406E-2</v>
      </c>
      <c r="D27" s="150">
        <f t="shared" si="28"/>
        <v>7.2499055019788761E-2</v>
      </c>
      <c r="E27" s="150">
        <f t="shared" si="28"/>
        <v>0.43977807130221647</v>
      </c>
      <c r="F27" s="150">
        <f t="shared" si="28"/>
        <v>0.3735658193326819</v>
      </c>
      <c r="G27" s="150">
        <f t="shared" ref="G27:Z27" si="29">-SUM(G21:G23)/(G20-G19)</f>
        <v>0.28480359232981028</v>
      </c>
      <c r="H27" s="150">
        <f t="shared" si="29"/>
        <v>0.24531701222234162</v>
      </c>
      <c r="I27" s="150">
        <f>-SUM(I21:I23)/(I20-I19)</f>
        <v>0.18169009967639629</v>
      </c>
      <c r="J27" s="151">
        <f>-SUM(J21:J23)/(J20-J19)</f>
        <v>0.13531209028896751</v>
      </c>
      <c r="K27" s="151">
        <f>-SUM(K21:K23)/(K20-K19)</f>
        <v>0.12580821063385955</v>
      </c>
      <c r="L27" s="152">
        <f>-SUM(L21:L23)/(L20-L19)</f>
        <v>0.10299153376220085</v>
      </c>
      <c r="M27" s="153">
        <f>-SUM(M21:M23)/(M20-M19)</f>
        <v>0.1340906704057313</v>
      </c>
      <c r="N27" s="154">
        <f t="shared" si="29"/>
        <v>0.67400407322896805</v>
      </c>
      <c r="O27" s="150">
        <f t="shared" si="29"/>
        <v>0.41363193518479624</v>
      </c>
      <c r="P27" s="150">
        <f t="shared" si="29"/>
        <v>0.36169262410761954</v>
      </c>
      <c r="Q27" s="150">
        <f t="shared" si="29"/>
        <v>0.34052241194323812</v>
      </c>
      <c r="R27" s="150">
        <f t="shared" si="29"/>
        <v>0.32298324124622158</v>
      </c>
      <c r="S27" s="150">
        <f t="shared" si="29"/>
        <v>0.23698723949733513</v>
      </c>
      <c r="T27" s="150">
        <f t="shared" si="29"/>
        <v>0.203834253788447</v>
      </c>
      <c r="U27" s="150">
        <f t="shared" si="29"/>
        <v>0.36718986853018454</v>
      </c>
      <c r="V27" s="150">
        <f t="shared" si="29"/>
        <v>0.39188485907600101</v>
      </c>
      <c r="W27" s="150">
        <f t="shared" si="29"/>
        <v>0.27151312280306195</v>
      </c>
      <c r="X27" s="150">
        <f t="shared" si="29"/>
        <v>0.30443317542382575</v>
      </c>
      <c r="Y27" s="150">
        <f t="shared" si="29"/>
        <v>-7.2448164519336652E-2</v>
      </c>
      <c r="Z27" s="150">
        <f t="shared" si="29"/>
        <v>0.13624728583058934</v>
      </c>
      <c r="AA27" s="150">
        <v>0.17872556330294756</v>
      </c>
      <c r="AB27" s="150">
        <f t="shared" ref="AB27:AD27" si="30">-SUM(AB21:AB23)/(AB20-AB19)</f>
        <v>0.19276436207549863</v>
      </c>
      <c r="AC27" s="151">
        <f t="shared" si="30"/>
        <v>0.19360726890953156</v>
      </c>
      <c r="AD27" s="151">
        <f t="shared" si="30"/>
        <v>0.1648844859653312</v>
      </c>
      <c r="AE27" s="150">
        <f>-SUM(AE21:AE23)/(AE20-AE19)</f>
        <v>8.6600994494372516E-2</v>
      </c>
      <c r="AF27" s="150">
        <f t="shared" ref="AF27:AK27" si="31">-SUM(AF21:AF23)/(AF20-AF19)</f>
        <v>0.19075887805425235</v>
      </c>
      <c r="AG27" s="150">
        <f t="shared" si="31"/>
        <v>8.4348685759406586E-2</v>
      </c>
      <c r="AH27" s="150">
        <f t="shared" si="31"/>
        <v>0.12334483353661341</v>
      </c>
      <c r="AI27" s="150">
        <f t="shared" si="31"/>
        <v>0.13091296960251431</v>
      </c>
      <c r="AJ27" s="150">
        <f t="shared" si="31"/>
        <v>6.9920349309445726E-2</v>
      </c>
      <c r="AK27" s="150">
        <f t="shared" si="31"/>
        <v>0.21638174522840425</v>
      </c>
      <c r="AL27" s="150">
        <f>-SUM(AL21:AL23)/(AL20-AL19)</f>
        <v>4.8960731818261868E-2</v>
      </c>
      <c r="AM27" s="150">
        <f>-SUM(AM21:AM23)/(AM20-AM19)</f>
        <v>0.14186372051321314</v>
      </c>
      <c r="AN27" s="155">
        <f>-SUM(AN21:AN23)/(AN20-AN19)</f>
        <v>9.963763308590344E-2</v>
      </c>
      <c r="AO27" s="150">
        <f>-SUM(AO21:AO23)/(AO20-AO19)</f>
        <v>0.16644799925274936</v>
      </c>
      <c r="AP27" s="150">
        <f t="shared" ref="AP27" si="32">-SUM(AP21:AP23)/(AP20-AP19)</f>
        <v>0.19316410287588567</v>
      </c>
      <c r="AQ27" s="150">
        <f>-SUM(AQ21:AQ23)/(AQ20-AQ19)</f>
        <v>0.12361896004170346</v>
      </c>
      <c r="AR27" s="150">
        <f t="shared" ref="AR27:AU27" si="33">-SUM(AR21:AR23)/(AR20-AR19)</f>
        <v>0.14493651924133008</v>
      </c>
      <c r="AS27" s="150">
        <f t="shared" si="33"/>
        <v>0.12764009430119944</v>
      </c>
      <c r="AT27" s="150">
        <f t="shared" si="33"/>
        <v>0.12381467775388581</v>
      </c>
      <c r="AU27" s="156">
        <f t="shared" si="33"/>
        <v>0.10292230570722696</v>
      </c>
      <c r="AV27" s="113"/>
      <c r="AW27" s="113"/>
      <c r="AX27" s="41"/>
      <c r="AY27" s="41">
        <v>0</v>
      </c>
      <c r="AZ27" s="41">
        <v>9.7889196748468521E-12</v>
      </c>
      <c r="BA27" s="41">
        <v>0</v>
      </c>
      <c r="BB27" s="41">
        <v>0</v>
      </c>
      <c r="BC27" s="41">
        <v>-1.1011934400451118E-6</v>
      </c>
      <c r="BD27" s="41">
        <v>-5.0832724126886095E-2</v>
      </c>
      <c r="BE27" s="41">
        <v>-4.4007623342982083E-2</v>
      </c>
      <c r="BF27" s="150">
        <f>-SUM(BF21:BF23)/(BF20-BF19)</f>
        <v>0.11563742472188511</v>
      </c>
      <c r="BG27" s="41"/>
      <c r="BH27" s="41"/>
      <c r="BI27" s="41"/>
      <c r="BL27" s="116"/>
    </row>
    <row r="28" spans="1:64" s="148" customFormat="1" x14ac:dyDescent="0.3">
      <c r="A28" s="148" t="s">
        <v>71</v>
      </c>
      <c r="B28" s="149" t="s">
        <v>52</v>
      </c>
      <c r="C28" s="150">
        <f>C27</f>
        <v>6.2309336962621406E-2</v>
      </c>
      <c r="D28" s="150">
        <f>D27</f>
        <v>7.2499055019788761E-2</v>
      </c>
      <c r="E28" s="150">
        <f>-E21/E20</f>
        <v>0.16293213693074879</v>
      </c>
      <c r="F28" s="150">
        <f t="shared" ref="F28:K28" si="34">-F21/F20</f>
        <v>8.7066781765536339E-2</v>
      </c>
      <c r="G28" s="150">
        <f t="shared" si="34"/>
        <v>7.3454301492921009E-2</v>
      </c>
      <c r="H28" s="150">
        <f t="shared" si="34"/>
        <v>9.550588550266835E-2</v>
      </c>
      <c r="I28" s="150">
        <f t="shared" si="34"/>
        <v>0.10915558625513938</v>
      </c>
      <c r="J28" s="151">
        <f t="shared" si="34"/>
        <v>0.15631512789397928</v>
      </c>
      <c r="K28" s="151">
        <f t="shared" si="34"/>
        <v>0.14487020346452925</v>
      </c>
      <c r="L28" s="152">
        <f>-L21/L20</f>
        <v>0.16924226601249753</v>
      </c>
      <c r="M28" s="153">
        <f>-M21/M20</f>
        <v>7.329498271096517E-2</v>
      </c>
      <c r="N28" s="157">
        <f t="shared" ref="N28:AK28" si="35">-N21/N20</f>
        <v>3.6922876559408988</v>
      </c>
      <c r="O28" s="150">
        <f t="shared" si="35"/>
        <v>7.543233509254231E-2</v>
      </c>
      <c r="P28" s="150">
        <f>-P21/P20</f>
        <v>0.1345688546901232</v>
      </c>
      <c r="Q28" s="150">
        <f t="shared" si="35"/>
        <v>-3.1624538734117517E-2</v>
      </c>
      <c r="R28" s="150">
        <f t="shared" si="35"/>
        <v>6.6729306641278976E-2</v>
      </c>
      <c r="S28" s="150">
        <f t="shared" si="35"/>
        <v>0.10971803440847408</v>
      </c>
      <c r="T28" s="150">
        <f t="shared" si="35"/>
        <v>0.13797125067595972</v>
      </c>
      <c r="U28" s="150">
        <f t="shared" si="35"/>
        <v>-2.8009833831289181E-2</v>
      </c>
      <c r="V28" s="150">
        <f t="shared" si="35"/>
        <v>9.4648525462884214E-2</v>
      </c>
      <c r="W28" s="150">
        <f t="shared" si="35"/>
        <v>9.6725832078027929E-2</v>
      </c>
      <c r="X28" s="150">
        <f t="shared" si="35"/>
        <v>0.10883008015155908</v>
      </c>
      <c r="Y28" s="150">
        <f t="shared" si="35"/>
        <v>7.1288075709196638E-2</v>
      </c>
      <c r="Z28" s="150">
        <f t="shared" si="35"/>
        <v>0.14183043767033704</v>
      </c>
      <c r="AA28" s="150">
        <v>0.18452437353929244</v>
      </c>
      <c r="AB28" s="150">
        <f t="shared" si="35"/>
        <v>8.9769379377937594E-2</v>
      </c>
      <c r="AC28" s="151">
        <f t="shared" si="35"/>
        <v>3.0391515507407048E-2</v>
      </c>
      <c r="AD28" s="151">
        <f t="shared" si="35"/>
        <v>0.12739849839415171</v>
      </c>
      <c r="AE28" s="150">
        <f t="shared" si="35"/>
        <v>0.14074064917911452</v>
      </c>
      <c r="AF28" s="150">
        <f t="shared" si="35"/>
        <v>0.11198892254199781</v>
      </c>
      <c r="AG28" s="150">
        <f t="shared" si="35"/>
        <v>0.25884876501296078</v>
      </c>
      <c r="AH28" s="150">
        <f t="shared" si="35"/>
        <v>0.13149181865381246</v>
      </c>
      <c r="AI28" s="150">
        <f t="shared" si="35"/>
        <v>0.15756203952533984</v>
      </c>
      <c r="AJ28" s="150">
        <f t="shared" si="35"/>
        <v>0.1646481209485334</v>
      </c>
      <c r="AK28" s="150">
        <f t="shared" si="35"/>
        <v>0.1037027474753108</v>
      </c>
      <c r="AL28" s="150">
        <f>-AL21/AL20</f>
        <v>4.1927587175223699E-2</v>
      </c>
      <c r="AM28" s="150">
        <f>-AM21/AM20</f>
        <v>5.2605181846546341E-2</v>
      </c>
      <c r="AN28" s="155">
        <f>-AN21/AN20</f>
        <v>0.11283272752604154</v>
      </c>
      <c r="AO28" s="150">
        <f>-AO21/AO20</f>
        <v>0.17223047973058159</v>
      </c>
      <c r="AP28" s="150">
        <f t="shared" ref="AP28:AU28" si="36">-AP21/AP20</f>
        <v>6.1608710168914893E-2</v>
      </c>
      <c r="AQ28" s="150">
        <f t="shared" si="36"/>
        <v>0.13421472996146663</v>
      </c>
      <c r="AR28" s="150">
        <f t="shared" si="36"/>
        <v>0.17456034290838868</v>
      </c>
      <c r="AS28" s="150">
        <f t="shared" si="36"/>
        <v>0.14648551573364016</v>
      </c>
      <c r="AT28" s="150">
        <f t="shared" si="36"/>
        <v>0.14314739276772268</v>
      </c>
      <c r="AU28" s="156">
        <f t="shared" si="36"/>
        <v>4.8127383290504755E-2</v>
      </c>
      <c r="AV28" s="113"/>
      <c r="AW28" s="113"/>
      <c r="AX28" s="41"/>
      <c r="AY28" s="41">
        <v>0</v>
      </c>
      <c r="AZ28" s="41">
        <v>3.1689026402936804E-12</v>
      </c>
      <c r="BA28" s="41">
        <v>0</v>
      </c>
      <c r="BB28" s="41">
        <v>0</v>
      </c>
      <c r="BC28" s="41">
        <v>0</v>
      </c>
      <c r="BD28" s="41">
        <v>4.1168890652356516E-2</v>
      </c>
      <c r="BE28" s="41">
        <v>-3.7614334205531161E-2</v>
      </c>
      <c r="BF28" s="150">
        <f>-BF21/BF20</f>
        <v>9.4075250014514361E-2</v>
      </c>
      <c r="BG28" s="41"/>
      <c r="BH28" s="41"/>
      <c r="BI28" s="41"/>
      <c r="BL28" s="116"/>
    </row>
    <row r="29" spans="1:64" s="160" customFormat="1" x14ac:dyDescent="0.3">
      <c r="A29" s="158" t="s">
        <v>72</v>
      </c>
      <c r="B29" s="159" t="s">
        <v>57</v>
      </c>
      <c r="C29" s="37"/>
      <c r="D29" s="37"/>
      <c r="E29" s="37"/>
      <c r="F29" s="37"/>
      <c r="G29" s="129">
        <v>-178.356164383562</v>
      </c>
      <c r="H29" s="129">
        <v>-1050.0000000000002</v>
      </c>
      <c r="I29" s="129">
        <v>-1050</v>
      </c>
      <c r="J29" s="130">
        <v>-1050.0000000000002</v>
      </c>
      <c r="K29" s="130">
        <v>-1050.0000000000002</v>
      </c>
      <c r="L29" s="131">
        <f>SUM(AG29:AJ29)</f>
        <v>-1050.0000000000002</v>
      </c>
      <c r="M29" s="132">
        <f>SUM(AK29:AN29)</f>
        <v>-1050.0000000000002</v>
      </c>
      <c r="N29" s="133"/>
      <c r="O29" s="129"/>
      <c r="P29" s="129"/>
      <c r="Q29" s="129"/>
      <c r="R29" s="129"/>
      <c r="S29" s="129"/>
      <c r="T29" s="129"/>
      <c r="U29" s="129">
        <f>G29</f>
        <v>-178.356164383562</v>
      </c>
      <c r="V29" s="129">
        <v>-258.90410958904101</v>
      </c>
      <c r="W29" s="129">
        <v>-261.780821917808</v>
      </c>
      <c r="X29" s="129">
        <v>-264.65753424657601</v>
      </c>
      <c r="Y29" s="129">
        <f>H29-V29-W29-X29</f>
        <v>-264.65753424657521</v>
      </c>
      <c r="Z29" s="129">
        <v>-261.780821917808</v>
      </c>
      <c r="AA29" s="129">
        <v>-260.35032562317599</v>
      </c>
      <c r="AB29" s="129">
        <v>-263.93442622950795</v>
      </c>
      <c r="AC29" s="130">
        <f>I29-Z29-AA29-AB29</f>
        <v>-263.93442622950806</v>
      </c>
      <c r="AD29" s="130">
        <v>-258.904</v>
      </c>
      <c r="AE29" s="129">
        <v>-261.78093150684936</v>
      </c>
      <c r="AF29" s="129">
        <v>-264.65753424657555</v>
      </c>
      <c r="AG29" s="129">
        <f>J29-AD29-AE29-AF29</f>
        <v>-264.65753424657532</v>
      </c>
      <c r="AH29" s="129">
        <v>-258.90410958904113</v>
      </c>
      <c r="AI29" s="129">
        <v>-261.78082191780823</v>
      </c>
      <c r="AJ29" s="129">
        <v>-264.65753424657555</v>
      </c>
      <c r="AK29" s="129">
        <v>-264.65753424657532</v>
      </c>
      <c r="AL29" s="129">
        <f>'[1]Historical Financials in USD'!AL29*'Historical Financials in THB'!$AL$8</f>
        <v>-258.90410958904113</v>
      </c>
      <c r="AM29" s="129">
        <v>-261.78082191780823</v>
      </c>
      <c r="AN29" s="141">
        <v>-264.65753424657555</v>
      </c>
      <c r="AO29" s="129">
        <f>Z29+AA29</f>
        <v>-522.13114754098399</v>
      </c>
      <c r="AP29" s="129">
        <f>AB29+AC29</f>
        <v>-527.86885245901601</v>
      </c>
      <c r="AQ29" s="129">
        <f>AD29+AE29</f>
        <v>-520.68493150684935</v>
      </c>
      <c r="AR29" s="129">
        <f>AF29+AG29</f>
        <v>-529.31506849315087</v>
      </c>
      <c r="AS29" s="129">
        <f>AH29+AI29</f>
        <v>-520.68493150684935</v>
      </c>
      <c r="AT29" s="129">
        <f>AJ29+AK29</f>
        <v>-529.31506849315087</v>
      </c>
      <c r="AU29" s="112">
        <f>AL29+AM29</f>
        <v>-520.68493150684935</v>
      </c>
      <c r="AV29" s="145"/>
      <c r="AW29" s="129">
        <v>-785.3424657534249</v>
      </c>
      <c r="AX29" s="41"/>
      <c r="AY29" s="41">
        <v>0</v>
      </c>
      <c r="AZ29" s="41">
        <v>0</v>
      </c>
      <c r="BA29" s="41">
        <v>0</v>
      </c>
      <c r="BB29" s="41">
        <v>0</v>
      </c>
      <c r="BC29" s="41">
        <v>0</v>
      </c>
      <c r="BD29" s="41">
        <v>520.68493150684913</v>
      </c>
      <c r="BE29" s="41">
        <v>-520.68493150684935</v>
      </c>
      <c r="BF29" s="129">
        <v>-264.65753424657555</v>
      </c>
      <c r="BG29" s="41"/>
      <c r="BH29" s="41"/>
      <c r="BI29" s="41"/>
      <c r="BL29" s="116"/>
    </row>
    <row r="30" spans="1:64" s="160" customFormat="1" x14ac:dyDescent="0.3">
      <c r="A30" s="158" t="s">
        <v>73</v>
      </c>
      <c r="B30" s="161" t="s">
        <v>74</v>
      </c>
      <c r="C30" s="162">
        <v>4240.0370000000003</v>
      </c>
      <c r="D30" s="162">
        <v>4737.9849999999997</v>
      </c>
      <c r="E30" s="162">
        <v>4814.2569999999996</v>
      </c>
      <c r="F30" s="162">
        <v>4814.2569999999996</v>
      </c>
      <c r="G30" s="163">
        <v>4814.2569999999996</v>
      </c>
      <c r="H30" s="163">
        <v>4814.2569999999996</v>
      </c>
      <c r="I30" s="163">
        <f>AB30</f>
        <v>4814.2719999999999</v>
      </c>
      <c r="J30" s="164">
        <v>4985.1961624739724</v>
      </c>
      <c r="K30" s="164">
        <v>5511.506733268493</v>
      </c>
      <c r="L30" s="165">
        <v>5419.0333699452049</v>
      </c>
      <c r="M30" s="166">
        <v>5614.5519080000004</v>
      </c>
      <c r="N30" s="167">
        <f t="shared" ref="N30:W30" si="37">O30</f>
        <v>4814.2569999999996</v>
      </c>
      <c r="O30" s="168">
        <f t="shared" si="37"/>
        <v>4814.2569999999996</v>
      </c>
      <c r="P30" s="168">
        <f t="shared" si="37"/>
        <v>4814.2569999999996</v>
      </c>
      <c r="Q30" s="168">
        <f t="shared" si="37"/>
        <v>4814.2569999999996</v>
      </c>
      <c r="R30" s="168">
        <f t="shared" si="37"/>
        <v>4814.2569999999996</v>
      </c>
      <c r="S30" s="168">
        <f t="shared" si="37"/>
        <v>4814.2569999999996</v>
      </c>
      <c r="T30" s="168">
        <f t="shared" si="37"/>
        <v>4814.2569999999996</v>
      </c>
      <c r="U30" s="168">
        <f t="shared" si="37"/>
        <v>4814.2569999999996</v>
      </c>
      <c r="V30" s="168">
        <f t="shared" si="37"/>
        <v>4814.2569999999996</v>
      </c>
      <c r="W30" s="168">
        <f t="shared" si="37"/>
        <v>4814.2569999999996</v>
      </c>
      <c r="X30" s="168">
        <f>Y30</f>
        <v>4814.2569999999996</v>
      </c>
      <c r="Y30" s="168">
        <f>H30</f>
        <v>4814.2569999999996</v>
      </c>
      <c r="Z30" s="169">
        <v>4814</v>
      </c>
      <c r="AA30" s="169">
        <v>4814.2719999999999</v>
      </c>
      <c r="AB30" s="169">
        <v>4814.2719999999999</v>
      </c>
      <c r="AC30" s="170">
        <f>I30</f>
        <v>4814.2719999999999</v>
      </c>
      <c r="AD30" s="170">
        <v>4814.2929999999997</v>
      </c>
      <c r="AE30" s="169">
        <v>4814.3190583626374</v>
      </c>
      <c r="AF30" s="169">
        <v>5061.3676620326087</v>
      </c>
      <c r="AG30" s="169">
        <v>5245.2320779239126</v>
      </c>
      <c r="AH30" s="169">
        <v>5345.1549869999999</v>
      </c>
      <c r="AI30" s="95">
        <v>5500.1167873956038</v>
      </c>
      <c r="AJ30" s="95">
        <v>5584.9049171521738</v>
      </c>
      <c r="AK30" s="95">
        <v>5614.5519080000004</v>
      </c>
      <c r="AL30" s="95">
        <v>5614.5519080000004</v>
      </c>
      <c r="AM30" s="95">
        <v>5614.5519080000004</v>
      </c>
      <c r="AN30" s="98">
        <v>5614.5519080000004</v>
      </c>
      <c r="AO30" s="37"/>
      <c r="AP30" s="37"/>
      <c r="AQ30" s="37"/>
      <c r="AR30" s="37"/>
      <c r="AS30" s="37"/>
      <c r="AT30" s="37"/>
      <c r="AU30" s="39"/>
      <c r="AV30" s="100"/>
      <c r="AW30" s="100"/>
      <c r="AX30" s="41"/>
      <c r="AY30" s="41">
        <v>0</v>
      </c>
      <c r="AZ30" s="41">
        <v>0</v>
      </c>
      <c r="BA30" s="41">
        <v>0</v>
      </c>
      <c r="BB30" s="41">
        <v>0</v>
      </c>
      <c r="BC30" s="41">
        <v>0</v>
      </c>
      <c r="BD30" s="41">
        <v>-5430.1538461538457</v>
      </c>
      <c r="BE30" s="41">
        <v>0</v>
      </c>
      <c r="BF30" s="95">
        <v>5614.5519080000004</v>
      </c>
      <c r="BG30" s="41"/>
      <c r="BH30" s="41"/>
      <c r="BI30" s="41"/>
      <c r="BL30" s="116"/>
    </row>
    <row r="31" spans="1:64" s="160" customFormat="1" x14ac:dyDescent="0.3">
      <c r="A31" s="158" t="s">
        <v>75</v>
      </c>
      <c r="B31" s="161" t="s">
        <v>76</v>
      </c>
      <c r="C31" s="171">
        <f>(C26+C29)/C30</f>
        <v>1.5999605751524579</v>
      </c>
      <c r="D31" s="171">
        <f t="shared" ref="D31:Z31" si="38">(D26+D29)/D30</f>
        <v>1.9688994707148779</v>
      </c>
      <c r="E31" s="171">
        <f t="shared" si="38"/>
        <v>0.29870619713926977</v>
      </c>
      <c r="F31" s="171">
        <f t="shared" si="38"/>
        <v>0.35491567464316087</v>
      </c>
      <c r="G31" s="171">
        <f t="shared" si="38"/>
        <v>0.76081727979374414</v>
      </c>
      <c r="H31" s="171">
        <f t="shared" si="38"/>
        <v>1.0606187004532617</v>
      </c>
      <c r="I31" s="171">
        <f t="shared" si="38"/>
        <v>1.787054095186986</v>
      </c>
      <c r="J31" s="172">
        <f>(J26+J29)/J30</f>
        <v>2.9138499556926156</v>
      </c>
      <c r="K31" s="172">
        <f>(K26+K29)/K30</f>
        <v>4.4340792548496726</v>
      </c>
      <c r="L31" s="173">
        <f>AJ31+AG31+AH31+AI31</f>
        <v>4.460593402781452</v>
      </c>
      <c r="M31" s="174">
        <f>AL31+AN31+AM31+AK31</f>
        <v>2.6303765073951748</v>
      </c>
      <c r="N31" s="175">
        <f t="shared" si="38"/>
        <v>-2.6894273062810385E-2</v>
      </c>
      <c r="O31" s="176">
        <f t="shared" si="38"/>
        <v>0.14728312536861987</v>
      </c>
      <c r="P31" s="176">
        <f t="shared" si="38"/>
        <v>0.10787075546880817</v>
      </c>
      <c r="Q31" s="176">
        <f t="shared" si="38"/>
        <v>8.5661645883702162E-2</v>
      </c>
      <c r="R31" s="176">
        <f t="shared" si="38"/>
        <v>0.19420692496876557</v>
      </c>
      <c r="S31" s="176">
        <f t="shared" si="38"/>
        <v>0.26108301157378233</v>
      </c>
      <c r="T31" s="176">
        <f t="shared" si="38"/>
        <v>0.20194272859664245</v>
      </c>
      <c r="U31" s="176">
        <f t="shared" si="38"/>
        <v>0.10358461465455344</v>
      </c>
      <c r="V31" s="176">
        <f t="shared" si="38"/>
        <v>0.14667915112975538</v>
      </c>
      <c r="W31" s="176">
        <f t="shared" si="38"/>
        <v>0.36745616825598271</v>
      </c>
      <c r="X31" s="176">
        <f t="shared" si="38"/>
        <v>0.28810197343867916</v>
      </c>
      <c r="Y31" s="176">
        <f t="shared" si="38"/>
        <v>0.25838140762884426</v>
      </c>
      <c r="Z31" s="176">
        <f t="shared" si="38"/>
        <v>0.19830773615894809</v>
      </c>
      <c r="AA31" s="176">
        <v>0.56066927948422318</v>
      </c>
      <c r="AB31" s="176">
        <f t="shared" ref="AB31:AJ31" si="39">(AB26+AB29)/AB30</f>
        <v>0.54012545444095528</v>
      </c>
      <c r="AC31" s="177">
        <f t="shared" si="39"/>
        <v>0.48796282915433864</v>
      </c>
      <c r="AD31" s="177">
        <f t="shared" si="39"/>
        <v>0.63620135534683242</v>
      </c>
      <c r="AE31" s="176">
        <f t="shared" si="39"/>
        <v>0.72855653643298801</v>
      </c>
      <c r="AF31" s="176">
        <f t="shared" si="39"/>
        <v>0.86012799237804227</v>
      </c>
      <c r="AG31" s="176">
        <f t="shared" si="39"/>
        <v>0.68678110095322353</v>
      </c>
      <c r="AH31" s="176">
        <f t="shared" si="39"/>
        <v>0.98590409087270725</v>
      </c>
      <c r="AI31" s="176">
        <f t="shared" si="39"/>
        <v>1.3092497311080276</v>
      </c>
      <c r="AJ31" s="176">
        <f t="shared" si="39"/>
        <v>1.4786584798474938</v>
      </c>
      <c r="AK31" s="176">
        <f>K31-AH31-AI31-AJ31</f>
        <v>0.66026695302144378</v>
      </c>
      <c r="AL31" s="176">
        <f>(AL26+AL29)/AL30</f>
        <v>0.67387758679741983</v>
      </c>
      <c r="AM31" s="176">
        <f>(AM26+AM29)/AM30</f>
        <v>0.84865259634472001</v>
      </c>
      <c r="AN31" s="178">
        <f>(AN26+AN29)/AN30</f>
        <v>0.44757937123159131</v>
      </c>
      <c r="AO31" s="171">
        <f>Z31+AA31</f>
        <v>0.75897701564317122</v>
      </c>
      <c r="AP31" s="171">
        <f>AB31+AC31</f>
        <v>1.0280882835952938</v>
      </c>
      <c r="AQ31" s="171">
        <f>AD31+AE31</f>
        <v>1.3647578917798204</v>
      </c>
      <c r="AR31" s="171">
        <f>AF31+AG31</f>
        <v>1.5469090933312657</v>
      </c>
      <c r="AS31" s="171">
        <f>AH31+AI31</f>
        <v>2.295153821980735</v>
      </c>
      <c r="AT31" s="171">
        <f>AJ31+AK31</f>
        <v>2.1389254328689375</v>
      </c>
      <c r="AU31" s="179">
        <f>AL31+AM31</f>
        <v>1.5225301831421398</v>
      </c>
      <c r="AV31" s="180"/>
      <c r="AW31" s="180"/>
      <c r="AX31" s="41"/>
      <c r="AY31" s="41">
        <v>0</v>
      </c>
      <c r="AZ31" s="41">
        <v>-7.3304695646925211E-11</v>
      </c>
      <c r="BA31" s="41">
        <v>0</v>
      </c>
      <c r="BB31" s="41">
        <v>0</v>
      </c>
      <c r="BC31" s="41">
        <v>0.62247167192721564</v>
      </c>
      <c r="BD31" s="41">
        <v>-1.600460020004379</v>
      </c>
      <c r="BE31" s="41">
        <v>1.5225301831421398</v>
      </c>
      <c r="BF31" s="176">
        <f>(BF26+BF29)/BF30</f>
        <v>0.49776737030980817</v>
      </c>
      <c r="BG31" s="41"/>
      <c r="BH31" s="41"/>
      <c r="BI31" s="41"/>
      <c r="BL31" s="116"/>
    </row>
    <row r="32" spans="1:64" s="30" customFormat="1" ht="25" x14ac:dyDescent="0.5">
      <c r="A32" s="17" t="s">
        <v>77</v>
      </c>
      <c r="B32" s="18"/>
      <c r="C32" s="19"/>
      <c r="D32" s="19"/>
      <c r="E32" s="19"/>
      <c r="F32" s="19"/>
      <c r="G32" s="20"/>
      <c r="H32" s="20"/>
      <c r="I32" s="20"/>
      <c r="J32" s="20"/>
      <c r="K32" s="20"/>
      <c r="L32" s="181"/>
      <c r="M32" s="24"/>
      <c r="N32" s="182"/>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183"/>
      <c r="AO32" s="20"/>
      <c r="AP32" s="20"/>
      <c r="AQ32" s="20"/>
      <c r="AR32" s="20"/>
      <c r="AS32" s="20"/>
      <c r="AT32" s="20"/>
      <c r="AU32" s="184"/>
      <c r="AV32" s="184"/>
      <c r="AW32" s="184"/>
      <c r="AX32" s="41"/>
      <c r="AY32" s="41">
        <v>0</v>
      </c>
      <c r="AZ32" s="41">
        <v>0</v>
      </c>
      <c r="BA32" s="41">
        <v>0</v>
      </c>
      <c r="BB32" s="41">
        <v>0</v>
      </c>
      <c r="BC32" s="41">
        <v>0</v>
      </c>
      <c r="BD32" s="41">
        <v>0</v>
      </c>
      <c r="BE32" s="41">
        <v>0</v>
      </c>
      <c r="BF32" s="20"/>
      <c r="BG32" s="41"/>
      <c r="BH32" s="41"/>
      <c r="BI32" s="41"/>
      <c r="BL32" s="116"/>
    </row>
    <row r="33" spans="1:64" x14ac:dyDescent="0.3">
      <c r="C33" s="89"/>
      <c r="D33" s="89"/>
      <c r="E33" s="89"/>
      <c r="F33" s="89"/>
      <c r="G33" s="89"/>
      <c r="H33" s="89"/>
      <c r="I33" s="89"/>
      <c r="J33" s="90"/>
      <c r="K33" s="90"/>
      <c r="L33" s="185"/>
      <c r="M33" s="92"/>
      <c r="N33" s="186"/>
      <c r="O33" s="89"/>
      <c r="P33" s="89"/>
      <c r="Q33" s="89"/>
      <c r="R33" s="89"/>
      <c r="S33" s="89"/>
      <c r="T33" s="89"/>
      <c r="U33" s="89"/>
      <c r="V33" s="89"/>
      <c r="W33" s="89"/>
      <c r="X33" s="89"/>
      <c r="Y33" s="89"/>
      <c r="Z33" s="89"/>
      <c r="AA33" s="89"/>
      <c r="AB33" s="89"/>
      <c r="AC33" s="90"/>
      <c r="AD33" s="90"/>
      <c r="AE33" s="89"/>
      <c r="AF33" s="89"/>
      <c r="AG33" s="89"/>
      <c r="AH33" s="89"/>
      <c r="AI33" s="89"/>
      <c r="AJ33" s="89"/>
      <c r="AK33" s="89"/>
      <c r="AL33" s="89"/>
      <c r="AM33" s="187"/>
      <c r="AN33" s="188"/>
      <c r="AO33" s="89"/>
      <c r="AP33" s="89"/>
      <c r="AQ33" s="89"/>
      <c r="AR33" s="89"/>
      <c r="AS33" s="89"/>
      <c r="AT33" s="89"/>
      <c r="AU33" s="189"/>
      <c r="AV33" s="190"/>
      <c r="AW33" s="190"/>
      <c r="AX33" s="41"/>
      <c r="AY33" s="41">
        <v>0</v>
      </c>
      <c r="AZ33" s="41">
        <v>0</v>
      </c>
      <c r="BA33" s="41">
        <v>0</v>
      </c>
      <c r="BB33" s="41">
        <v>0</v>
      </c>
      <c r="BC33" s="41">
        <v>0</v>
      </c>
      <c r="BD33" s="41">
        <v>0</v>
      </c>
      <c r="BE33" s="41">
        <v>0</v>
      </c>
      <c r="BF33" s="42"/>
      <c r="BG33" s="41"/>
      <c r="BH33" s="41"/>
      <c r="BI33" s="41"/>
      <c r="BL33" s="116"/>
    </row>
    <row r="34" spans="1:64" x14ac:dyDescent="0.3">
      <c r="A34" s="3" t="s">
        <v>78</v>
      </c>
      <c r="B34" s="2" t="s">
        <v>57</v>
      </c>
      <c r="C34" s="129">
        <v>1178.6617363873224</v>
      </c>
      <c r="D34" s="129">
        <v>226.96384124495512</v>
      </c>
      <c r="E34" s="129">
        <v>68.794145293529354</v>
      </c>
      <c r="F34" s="129">
        <v>-645.6309337480169</v>
      </c>
      <c r="G34" s="129">
        <v>-2498.9554554356409</v>
      </c>
      <c r="H34" s="129">
        <v>-2552.7066591608777</v>
      </c>
      <c r="I34" s="129">
        <v>261.07500481277771</v>
      </c>
      <c r="J34" s="130">
        <v>1271.2039524106096</v>
      </c>
      <c r="K34" s="130">
        <v>539.43335312754334</v>
      </c>
      <c r="L34" s="131">
        <f>SUM(AG34:AJ34)</f>
        <v>3529.0846462948448</v>
      </c>
      <c r="M34" s="132">
        <f>SUM(AK34:AN34)</f>
        <v>-8709.3995254722977</v>
      </c>
      <c r="N34" s="133">
        <v>383.97096976161566</v>
      </c>
      <c r="O34" s="129">
        <v>-798.79865506158262</v>
      </c>
      <c r="P34" s="129">
        <v>107.76403312604293</v>
      </c>
      <c r="Q34" s="129">
        <v>-338.56728157409287</v>
      </c>
      <c r="R34" s="129">
        <v>-581.53454601901592</v>
      </c>
      <c r="S34" s="129">
        <v>19.053366212533774</v>
      </c>
      <c r="T34" s="129">
        <v>-20.072641586151008</v>
      </c>
      <c r="U34" s="129">
        <v>-1916.4016340430078</v>
      </c>
      <c r="V34" s="129">
        <v>-1068.0554522755212</v>
      </c>
      <c r="W34" s="129">
        <v>987.54181052942863</v>
      </c>
      <c r="X34" s="129">
        <v>-1408.2314846332345</v>
      </c>
      <c r="Y34" s="129">
        <v>-1063.9615327815507</v>
      </c>
      <c r="Z34" s="129">
        <v>-447.209968878582</v>
      </c>
      <c r="AA34" s="129">
        <v>639.64516830288017</v>
      </c>
      <c r="AB34" s="129">
        <v>-144.67663179274928</v>
      </c>
      <c r="AC34" s="130">
        <f>I34-Z34-AA34-AB34</f>
        <v>213.31643718122882</v>
      </c>
      <c r="AD34" s="130">
        <v>1340.9098661042663</v>
      </c>
      <c r="AE34" s="129">
        <v>-789.85778313189223</v>
      </c>
      <c r="AF34" s="129">
        <v>251.10068849150275</v>
      </c>
      <c r="AG34" s="129">
        <f>J34-AD34-AE34-AF34</f>
        <v>469.05118094673287</v>
      </c>
      <c r="AH34" s="129">
        <v>573.27859737901099</v>
      </c>
      <c r="AI34" s="129">
        <v>293.64134162069627</v>
      </c>
      <c r="AJ34" s="129">
        <v>2193.1135263484043</v>
      </c>
      <c r="AK34" s="129">
        <v>-2520.6001122205685</v>
      </c>
      <c r="AL34" s="129">
        <v>-1211.5393133920275</v>
      </c>
      <c r="AM34" s="129">
        <v>-2803.463838466314</v>
      </c>
      <c r="AN34" s="141">
        <v>-2173.7962613933873</v>
      </c>
      <c r="AO34" s="129">
        <f>Z34+AA34</f>
        <v>192.43519942429816</v>
      </c>
      <c r="AP34" s="129">
        <f>AB34+AC34</f>
        <v>68.639805388479544</v>
      </c>
      <c r="AQ34" s="129">
        <f>AD34+AE34</f>
        <v>551.05208297237402</v>
      </c>
      <c r="AR34" s="129">
        <f>AF34+AG34</f>
        <v>720.15186943823562</v>
      </c>
      <c r="AS34" s="129">
        <f>AH34+AI34</f>
        <v>866.91993899970726</v>
      </c>
      <c r="AT34" s="129">
        <f>AJ34+AK34</f>
        <v>-327.48658587216414</v>
      </c>
      <c r="AU34" s="112">
        <f>AL34+AM34</f>
        <v>-4015.0031518583414</v>
      </c>
      <c r="AV34" s="135"/>
      <c r="AW34" s="129">
        <v>-6188.7994132517288</v>
      </c>
      <c r="AX34" s="41"/>
      <c r="AY34" s="41">
        <v>0</v>
      </c>
      <c r="AZ34" s="41">
        <v>0</v>
      </c>
      <c r="BA34" s="41">
        <v>0</v>
      </c>
      <c r="BB34" s="41">
        <v>0</v>
      </c>
      <c r="BC34" s="41">
        <v>0</v>
      </c>
      <c r="BD34" s="41">
        <v>-1497.393625269121</v>
      </c>
      <c r="BE34" s="41">
        <v>-4966.128215210596</v>
      </c>
      <c r="BF34" s="191">
        <v>-2845.6052469024289</v>
      </c>
      <c r="BG34" s="41"/>
      <c r="BH34" s="41">
        <f>BJ34-BI34</f>
        <v>21.539749983661956</v>
      </c>
      <c r="BI34" s="42">
        <v>63.681158419776715</v>
      </c>
      <c r="BJ34" s="42">
        <v>85.220908403438671</v>
      </c>
      <c r="BL34" s="116"/>
    </row>
    <row r="35" spans="1:64" x14ac:dyDescent="0.3">
      <c r="A35" s="192" t="s">
        <v>79</v>
      </c>
      <c r="B35" s="193" t="s">
        <v>57</v>
      </c>
      <c r="C35" s="194">
        <f t="shared" ref="C35:K35" si="40">C15+C34</f>
        <v>13777.553773575026</v>
      </c>
      <c r="D35" s="194">
        <f t="shared" si="40"/>
        <v>17120.579999999987</v>
      </c>
      <c r="E35" s="194">
        <f t="shared" si="40"/>
        <v>14409.830999999995</v>
      </c>
      <c r="F35" s="194">
        <f t="shared" si="40"/>
        <v>14037.599999999991</v>
      </c>
      <c r="G35" s="194">
        <f t="shared" si="40"/>
        <v>15959.320187334579</v>
      </c>
      <c r="H35" s="194">
        <f t="shared" si="40"/>
        <v>19404.849742754075</v>
      </c>
      <c r="I35" s="194">
        <f t="shared" si="40"/>
        <v>27626.745999999985</v>
      </c>
      <c r="J35" s="195">
        <f t="shared" si="40"/>
        <v>35348.654120999978</v>
      </c>
      <c r="K35" s="195">
        <f t="shared" si="40"/>
        <v>47128.519797603207</v>
      </c>
      <c r="L35" s="140">
        <f>L15+L34</f>
        <v>48096.055175549991</v>
      </c>
      <c r="M35" s="106">
        <f>M15+M34</f>
        <v>31364.408380676316</v>
      </c>
      <c r="N35" s="196">
        <f t="shared" ref="N35:Z35" si="41">N15+N34</f>
        <v>3112.9</v>
      </c>
      <c r="O35" s="194">
        <f t="shared" si="41"/>
        <v>3175.0999999999949</v>
      </c>
      <c r="P35" s="194">
        <f t="shared" si="41"/>
        <v>4104.1960000000072</v>
      </c>
      <c r="Q35" s="194">
        <f t="shared" si="41"/>
        <v>3645.4039999999959</v>
      </c>
      <c r="R35" s="194">
        <f t="shared" si="41"/>
        <v>3983.1813290000014</v>
      </c>
      <c r="S35" s="194">
        <f t="shared" si="41"/>
        <v>4986.7445609359902</v>
      </c>
      <c r="T35" s="194">
        <f t="shared" si="41"/>
        <v>4331.871943929701</v>
      </c>
      <c r="U35" s="194">
        <f t="shared" si="41"/>
        <v>2657.522353468883</v>
      </c>
      <c r="V35" s="194">
        <f t="shared" si="41"/>
        <v>3692.9077318703849</v>
      </c>
      <c r="W35" s="194">
        <f t="shared" si="41"/>
        <v>7199.6740271296094</v>
      </c>
      <c r="X35" s="194">
        <f t="shared" si="41"/>
        <v>4503.1155945316114</v>
      </c>
      <c r="Y35" s="194">
        <f t="shared" si="41"/>
        <v>4009.1523892224714</v>
      </c>
      <c r="Z35" s="194">
        <f t="shared" si="41"/>
        <v>4356.886364</v>
      </c>
      <c r="AA35" s="194">
        <v>8389.1494372882116</v>
      </c>
      <c r="AB35" s="194">
        <f>AB15+AB34</f>
        <v>7416.2951727117897</v>
      </c>
      <c r="AC35" s="195">
        <f>AC15+AC34</f>
        <v>7464.4150256470721</v>
      </c>
      <c r="AD35" s="195">
        <f>AD15+AD34</f>
        <v>9022.3499999999985</v>
      </c>
      <c r="AE35" s="194">
        <f>AE15+AE34</f>
        <v>7398.832236243743</v>
      </c>
      <c r="AF35" s="194">
        <f t="shared" ref="AF35" si="42">AF15+AF34</f>
        <v>10023.024263756251</v>
      </c>
      <c r="AG35" s="194">
        <f>AG15+AG34</f>
        <v>8904.4476209999848</v>
      </c>
      <c r="AH35" s="194">
        <f t="shared" ref="AH35:AT35" si="43">AH15+AH34</f>
        <v>10863.078130000004</v>
      </c>
      <c r="AI35" s="194">
        <f t="shared" si="43"/>
        <v>12688.008431999977</v>
      </c>
      <c r="AJ35" s="194">
        <f t="shared" si="43"/>
        <v>15640.520992550028</v>
      </c>
      <c r="AK35" s="194">
        <f t="shared" si="43"/>
        <v>7936.9122430532079</v>
      </c>
      <c r="AL35" s="194">
        <f t="shared" si="43"/>
        <v>8392.7542045192113</v>
      </c>
      <c r="AM35" s="194">
        <f t="shared" si="43"/>
        <v>8615.5354436889156</v>
      </c>
      <c r="AN35" s="110">
        <f t="shared" si="43"/>
        <v>6419.2064894149789</v>
      </c>
      <c r="AO35" s="194">
        <f t="shared" si="43"/>
        <v>12746.035801288212</v>
      </c>
      <c r="AP35" s="194">
        <f t="shared" si="43"/>
        <v>14880.710198358862</v>
      </c>
      <c r="AQ35" s="194">
        <f t="shared" si="43"/>
        <v>16421.182236243741</v>
      </c>
      <c r="AR35" s="194">
        <f t="shared" si="43"/>
        <v>18927.471884756236</v>
      </c>
      <c r="AS35" s="194">
        <f t="shared" si="43"/>
        <v>23551.086561999982</v>
      </c>
      <c r="AT35" s="194">
        <f t="shared" si="43"/>
        <v>23577.433235603236</v>
      </c>
      <c r="AU35" s="118">
        <f>AL35+AM35</f>
        <v>17008.289648208127</v>
      </c>
      <c r="AV35" s="197"/>
      <c r="AW35" s="197"/>
      <c r="AX35" s="41"/>
      <c r="AY35" s="41">
        <v>0</v>
      </c>
      <c r="AZ35" s="41">
        <v>-3.529094101395458E-7</v>
      </c>
      <c r="BA35" s="41">
        <v>0</v>
      </c>
      <c r="BB35" s="41">
        <v>0</v>
      </c>
      <c r="BC35" s="41">
        <v>0</v>
      </c>
      <c r="BD35" s="41">
        <v>-19826.195043327232</v>
      </c>
      <c r="BE35" s="41">
        <v>6017.2549453846768</v>
      </c>
      <c r="BF35" s="194">
        <f>BF15+BF34</f>
        <v>5662.1764324432806</v>
      </c>
      <c r="BG35" s="41"/>
      <c r="BH35" s="41"/>
      <c r="BI35" s="41"/>
      <c r="BL35" s="116"/>
    </row>
    <row r="36" spans="1:64" x14ac:dyDescent="0.3">
      <c r="A36" s="3" t="s">
        <v>80</v>
      </c>
      <c r="B36" s="2" t="s">
        <v>57</v>
      </c>
      <c r="C36" s="130">
        <v>2451</v>
      </c>
      <c r="D36" s="130">
        <v>6001.42</v>
      </c>
      <c r="E36" s="130">
        <v>1349.26</v>
      </c>
      <c r="F36" s="172">
        <v>191.93699999999995</v>
      </c>
      <c r="G36" s="130">
        <v>-57.992999999999824</v>
      </c>
      <c r="H36" s="130">
        <v>2412.761</v>
      </c>
      <c r="I36" s="130">
        <f>SUM(I37:I39)</f>
        <v>6339.0115229550975</v>
      </c>
      <c r="J36" s="130">
        <f>SUM(J37:J39)</f>
        <v>4204.7006568014476</v>
      </c>
      <c r="K36" s="130">
        <f>SUM(K37:K39)</f>
        <v>684.45845463625358</v>
      </c>
      <c r="L36" s="131">
        <f>SUM(L37:L39)</f>
        <v>5786.7619266340553</v>
      </c>
      <c r="M36" s="132">
        <f>SUM(M37:M39)</f>
        <v>947.52360205220839</v>
      </c>
      <c r="N36" s="133">
        <v>291.10000000000002</v>
      </c>
      <c r="O36" s="130">
        <v>102.75400000000008</v>
      </c>
      <c r="P36" s="130">
        <v>365.58499999999975</v>
      </c>
      <c r="Q36" s="130">
        <v>-567.50199999999995</v>
      </c>
      <c r="R36" s="130">
        <v>-55.053599999999996</v>
      </c>
      <c r="S36" s="130">
        <v>274.08760000000012</v>
      </c>
      <c r="T36" s="130">
        <v>-287.62176588335012</v>
      </c>
      <c r="U36" s="130">
        <v>10.594765883350192</v>
      </c>
      <c r="V36" s="129">
        <v>137.53691600000002</v>
      </c>
      <c r="W36" s="130">
        <v>2657.2890839999995</v>
      </c>
      <c r="X36" s="130">
        <v>-14.692999999999302</v>
      </c>
      <c r="Y36" s="129">
        <f>H36-V36-W36-X36</f>
        <v>-367.3720000000003</v>
      </c>
      <c r="Z36" s="129">
        <v>3276.1452029999996</v>
      </c>
      <c r="AA36" s="129">
        <v>2485.20716551141</v>
      </c>
      <c r="AB36" s="129">
        <v>403.28063148859019</v>
      </c>
      <c r="AC36" s="130">
        <f>SUM(AC37:AC39)</f>
        <v>174.3788353753996</v>
      </c>
      <c r="AD36" s="130">
        <f>SUM(AD37:AD39)</f>
        <v>-26.846506093384981</v>
      </c>
      <c r="AE36" s="129">
        <f>SUM(AE37:AE39)</f>
        <v>-88.178847113517023</v>
      </c>
      <c r="AF36" s="129">
        <f t="shared" ref="AF36:AL36" si="44">SUM(AF37:AF39)</f>
        <v>-1370.9818779483239</v>
      </c>
      <c r="AG36" s="129">
        <f t="shared" si="44"/>
        <v>5690.7078879566743</v>
      </c>
      <c r="AH36" s="129">
        <f t="shared" si="44"/>
        <v>-194.37372344601002</v>
      </c>
      <c r="AI36" s="129">
        <f t="shared" si="44"/>
        <v>533.90903666868178</v>
      </c>
      <c r="AJ36" s="129">
        <f t="shared" si="44"/>
        <v>-243.4812745452906</v>
      </c>
      <c r="AK36" s="129">
        <f t="shared" si="44"/>
        <v>588.40441595887251</v>
      </c>
      <c r="AL36" s="129">
        <f t="shared" si="44"/>
        <v>770.0286655632583</v>
      </c>
      <c r="AM36" s="129">
        <f>SUM(AM37:AM39)</f>
        <v>-193.12297340756621</v>
      </c>
      <c r="AN36" s="141">
        <f>SUM(AN37:AN39)</f>
        <v>-217.78650606235618</v>
      </c>
      <c r="AO36" s="129">
        <f>SUM(AO37:AO39)</f>
        <v>5761.3522940217817</v>
      </c>
      <c r="AP36" s="129">
        <f t="shared" ref="AP36" si="45">SUM(AP37:AP39)</f>
        <v>577.65922893331424</v>
      </c>
      <c r="AQ36" s="129">
        <f>SUM(AQ37:AQ39)</f>
        <v>-115.025353206902</v>
      </c>
      <c r="AR36" s="129">
        <f t="shared" ref="AR36:AS36" si="46">SUM(AR37:AR39)</f>
        <v>4319.7260100083495</v>
      </c>
      <c r="AS36" s="129">
        <f t="shared" si="46"/>
        <v>339.53531322267179</v>
      </c>
      <c r="AT36" s="129">
        <f>SUM(AT37:AT39)</f>
        <v>344.92314141358185</v>
      </c>
      <c r="AU36" s="112">
        <f>SUM(AU37:AU39)</f>
        <v>576.90569215569212</v>
      </c>
      <c r="AV36" s="135"/>
      <c r="AW36" s="135"/>
      <c r="AX36" s="41"/>
      <c r="AY36" s="41">
        <v>0</v>
      </c>
      <c r="AZ36" s="41">
        <v>0</v>
      </c>
      <c r="BA36" s="41">
        <v>0</v>
      </c>
      <c r="BB36" s="41">
        <v>0</v>
      </c>
      <c r="BC36" s="41">
        <v>0</v>
      </c>
      <c r="BD36" s="41">
        <v>344.92314141358185</v>
      </c>
      <c r="BE36" s="41">
        <v>576.90569215569212</v>
      </c>
      <c r="BF36" s="129">
        <f>SUM(BF37:BF39)</f>
        <v>-217.78650606235618</v>
      </c>
      <c r="BG36" s="41"/>
      <c r="BH36" s="41"/>
      <c r="BI36" s="41"/>
      <c r="BL36" s="116"/>
    </row>
    <row r="37" spans="1:64" hidden="1" outlineLevel="1" x14ac:dyDescent="0.3">
      <c r="A37" s="3" t="s">
        <v>81</v>
      </c>
      <c r="B37" s="2" t="s">
        <v>57</v>
      </c>
      <c r="C37" s="130"/>
      <c r="D37" s="130">
        <v>-613</v>
      </c>
      <c r="E37" s="130">
        <v>-386.74400000000003</v>
      </c>
      <c r="F37" s="130">
        <v>31.921502977061998</v>
      </c>
      <c r="G37" s="130">
        <v>-126.21408373686201</v>
      </c>
      <c r="H37" s="130">
        <v>-165.51109173241804</v>
      </c>
      <c r="I37" s="130">
        <v>-186.42087900479504</v>
      </c>
      <c r="J37" s="130">
        <v>-539.68478535981205</v>
      </c>
      <c r="K37" s="130">
        <f>AJ37+AK37+AH37+AI37</f>
        <v>-1127.8336445309328</v>
      </c>
      <c r="L37" s="131">
        <f>SUM(AG37:AJ37)</f>
        <v>-1051.7710549917929</v>
      </c>
      <c r="M37" s="132">
        <f>SUM(AK37:AN37)</f>
        <v>-917.67542487682294</v>
      </c>
      <c r="N37" s="133">
        <v>-1.3950879999999999E-2</v>
      </c>
      <c r="O37" s="130">
        <v>30.911206718319999</v>
      </c>
      <c r="P37" s="130">
        <v>0.69305840733091983</v>
      </c>
      <c r="Q37" s="130">
        <f>F37-N37-O37-P37</f>
        <v>0.33118873141107841</v>
      </c>
      <c r="R37" s="130">
        <v>0</v>
      </c>
      <c r="S37" s="130">
        <v>-22.487942800399999</v>
      </c>
      <c r="T37" s="130">
        <v>-14.099514900940001</v>
      </c>
      <c r="U37" s="130">
        <v>-89.626626035522008</v>
      </c>
      <c r="V37" s="129">
        <v>-19.157653228191997</v>
      </c>
      <c r="W37" s="130">
        <v>-96.471665880031992</v>
      </c>
      <c r="X37" s="130">
        <v>-11.72071355015202</v>
      </c>
      <c r="Y37" s="129">
        <f>H37-V37-W37-X37</f>
        <v>-38.161059074042022</v>
      </c>
      <c r="Z37" s="129">
        <v>-10.400476729862001</v>
      </c>
      <c r="AA37" s="129">
        <v>-41.821318557622</v>
      </c>
      <c r="AB37" s="129">
        <v>-12.519269972650008</v>
      </c>
      <c r="AC37" s="130">
        <f>I37-Z37-AA37-AB37</f>
        <v>-121.67981374466105</v>
      </c>
      <c r="AD37" s="130">
        <v>-72.836029231999987</v>
      </c>
      <c r="AE37" s="129">
        <v>-92.732360810178989</v>
      </c>
      <c r="AF37" s="129">
        <v>-124.26129056984905</v>
      </c>
      <c r="AG37" s="129">
        <f>J37-AD37-AE37-AF37</f>
        <v>-249.85510474778403</v>
      </c>
      <c r="AH37" s="129">
        <v>-189.37865765538601</v>
      </c>
      <c r="AI37" s="129">
        <v>-356.7418023528582</v>
      </c>
      <c r="AJ37" s="129">
        <v>-255.79549023576465</v>
      </c>
      <c r="AK37" s="129">
        <v>-325.91769428692396</v>
      </c>
      <c r="AL37" s="129">
        <v>-233.13812385704506</v>
      </c>
      <c r="AM37" s="129">
        <v>-146.44515324001696</v>
      </c>
      <c r="AN37" s="141">
        <v>-212.17445349283707</v>
      </c>
      <c r="AO37" s="129">
        <f>Z37+AA37</f>
        <v>-52.221795287483999</v>
      </c>
      <c r="AP37" s="129">
        <f>AB37+AC37</f>
        <v>-134.19908371731105</v>
      </c>
      <c r="AQ37" s="129">
        <f>AD37+AE37</f>
        <v>-165.56839004217898</v>
      </c>
      <c r="AR37" s="129">
        <f>AF37+AG37</f>
        <v>-374.11639531763308</v>
      </c>
      <c r="AS37" s="129">
        <f>AH37+AI37</f>
        <v>-546.12046000824421</v>
      </c>
      <c r="AT37" s="129">
        <f>AJ37+AK37</f>
        <v>-581.71318452268861</v>
      </c>
      <c r="AU37" s="112">
        <f>AL37+AM37</f>
        <v>-379.58327709706202</v>
      </c>
      <c r="AV37" s="135"/>
      <c r="AW37" s="129"/>
      <c r="AX37" s="41"/>
      <c r="AY37" s="41">
        <v>0</v>
      </c>
      <c r="AZ37" s="41">
        <v>0</v>
      </c>
      <c r="BA37" s="41">
        <v>0</v>
      </c>
      <c r="BB37" s="41">
        <v>0</v>
      </c>
      <c r="BC37" s="41">
        <v>0</v>
      </c>
      <c r="BD37" s="41">
        <v>-581.71318452268861</v>
      </c>
      <c r="BE37" s="41">
        <v>-379.58327709706202</v>
      </c>
      <c r="BF37" s="129">
        <v>-212.17445349283707</v>
      </c>
      <c r="BG37" s="41"/>
      <c r="BH37" s="41"/>
      <c r="BI37" s="41"/>
      <c r="BL37" s="116"/>
    </row>
    <row r="38" spans="1:64" hidden="1" outlineLevel="1" x14ac:dyDescent="0.3">
      <c r="A38" s="3" t="s">
        <v>82</v>
      </c>
      <c r="B38" s="2" t="s">
        <v>57</v>
      </c>
      <c r="C38" s="130">
        <v>2451</v>
      </c>
      <c r="D38" s="130">
        <v>8359</v>
      </c>
      <c r="E38" s="130">
        <v>147.54</v>
      </c>
      <c r="F38" s="130">
        <v>-298.07577206272498</v>
      </c>
      <c r="G38" s="130">
        <v>506.41430900335786</v>
      </c>
      <c r="H38" s="130">
        <v>2628.3745511458674</v>
      </c>
      <c r="I38" s="130">
        <v>6021.7989916368942</v>
      </c>
      <c r="J38" s="130">
        <v>1380.6485665666301</v>
      </c>
      <c r="K38" s="130">
        <f>AJ38+AK38+AH38+AI38</f>
        <v>1878.6685194742386</v>
      </c>
      <c r="L38" s="131">
        <f>SUM(AG38:AJ38)</f>
        <v>3487.665582278878</v>
      </c>
      <c r="M38" s="132">
        <f>SUM(AK38:AN38)</f>
        <v>1812.8713156676506</v>
      </c>
      <c r="N38" s="133">
        <v>0</v>
      </c>
      <c r="O38" s="130">
        <v>0</v>
      </c>
      <c r="P38" s="130">
        <v>-8.5312179999999987E-2</v>
      </c>
      <c r="Q38" s="130">
        <f>F38-N38-O38-P38</f>
        <v>-297.99045988272496</v>
      </c>
      <c r="R38" s="130">
        <v>0</v>
      </c>
      <c r="S38" s="130">
        <v>403.27290083075695</v>
      </c>
      <c r="T38" s="130">
        <v>3.332858950670925E-4</v>
      </c>
      <c r="U38" s="130">
        <v>103.14107488670584</v>
      </c>
      <c r="V38" s="129">
        <v>192.80832173209899</v>
      </c>
      <c r="W38" s="130">
        <v>2756.7833940067594</v>
      </c>
      <c r="X38" s="130">
        <v>-1.0571094541944603E-6</v>
      </c>
      <c r="Y38" s="129">
        <f>H38-V38-W38-X38</f>
        <v>-321.2171635358817</v>
      </c>
      <c r="Z38" s="129">
        <v>3289.8192637128</v>
      </c>
      <c r="AA38" s="129">
        <v>2608.4598285793727</v>
      </c>
      <c r="AB38" s="129">
        <v>432.90314050443988</v>
      </c>
      <c r="AC38" s="130">
        <f>I38-Z38-AA38-AB38</f>
        <v>-309.3832411597183</v>
      </c>
      <c r="AD38" s="130">
        <v>0</v>
      </c>
      <c r="AE38" s="129">
        <v>-1.69156295</v>
      </c>
      <c r="AF38" s="129">
        <v>-1214.9292228754421</v>
      </c>
      <c r="AG38" s="129">
        <f>J38-AD38-AE38-AF38</f>
        <v>2597.2693523920721</v>
      </c>
      <c r="AH38" s="176">
        <v>0</v>
      </c>
      <c r="AI38" s="129">
        <v>894.87708966034802</v>
      </c>
      <c r="AJ38" s="129">
        <v>-4.4808597735419653</v>
      </c>
      <c r="AK38" s="129">
        <v>988.27228958743262</v>
      </c>
      <c r="AL38" s="129">
        <v>815.06042300236004</v>
      </c>
      <c r="AM38" s="129">
        <v>-1.6523299305970305</v>
      </c>
      <c r="AN38" s="141">
        <v>11.190933008455005</v>
      </c>
      <c r="AO38" s="129">
        <f>Z38+AA38</f>
        <v>5898.2790922921722</v>
      </c>
      <c r="AP38" s="129">
        <f>AB38+AC38</f>
        <v>123.51989934472158</v>
      </c>
      <c r="AQ38" s="129">
        <f>AD38+AE38</f>
        <v>-1.69156295</v>
      </c>
      <c r="AR38" s="129">
        <f>AF38+AG38</f>
        <v>1382.34012951663</v>
      </c>
      <c r="AS38" s="129">
        <f>AH38+AI38</f>
        <v>894.87708966034802</v>
      </c>
      <c r="AT38" s="129">
        <f>AJ38+AK38</f>
        <v>983.79142981389066</v>
      </c>
      <c r="AU38" s="112">
        <f>AL38+AM38</f>
        <v>813.40809307176301</v>
      </c>
      <c r="AV38" s="135"/>
      <c r="AW38" s="129"/>
      <c r="AX38" s="41"/>
      <c r="AY38" s="41">
        <v>0</v>
      </c>
      <c r="AZ38" s="41">
        <v>0</v>
      </c>
      <c r="BA38" s="41">
        <v>0</v>
      </c>
      <c r="BB38" s="41">
        <v>0</v>
      </c>
      <c r="BC38" s="41">
        <v>0</v>
      </c>
      <c r="BD38" s="41">
        <v>983.79142981389066</v>
      </c>
      <c r="BE38" s="41">
        <v>813.40809307176301</v>
      </c>
      <c r="BF38" s="129">
        <v>11.190933008455005</v>
      </c>
      <c r="BG38" s="41"/>
      <c r="BH38" s="41"/>
      <c r="BI38" s="41"/>
      <c r="BL38" s="116"/>
    </row>
    <row r="39" spans="1:64" hidden="1" outlineLevel="1" x14ac:dyDescent="0.3">
      <c r="A39" s="3" t="s">
        <v>83</v>
      </c>
      <c r="B39" s="2" t="s">
        <v>57</v>
      </c>
      <c r="C39" s="130"/>
      <c r="D39" s="130">
        <v>-1744.58</v>
      </c>
      <c r="E39" s="130">
        <v>1587.94</v>
      </c>
      <c r="F39" s="130">
        <v>458.08446489599999</v>
      </c>
      <c r="G39" s="130">
        <v>-438.2021690877657</v>
      </c>
      <c r="H39" s="130">
        <v>-50.104234876333749</v>
      </c>
      <c r="I39" s="130">
        <v>503.63341032299786</v>
      </c>
      <c r="J39" s="130">
        <v>3363.73687559463</v>
      </c>
      <c r="K39" s="130">
        <f>AJ39+AK39+AH39+AI39</f>
        <v>-66.376420307052214</v>
      </c>
      <c r="L39" s="131">
        <f>SUM(AG39:AJ39)</f>
        <v>3350.8673993469702</v>
      </c>
      <c r="M39" s="132">
        <f>SUM(AK39:AN39)</f>
        <v>52.327711261380756</v>
      </c>
      <c r="N39" s="133">
        <v>291.05450661000003</v>
      </c>
      <c r="O39" s="130">
        <v>72.062498382046044</v>
      </c>
      <c r="P39" s="130">
        <v>364.97673035495393</v>
      </c>
      <c r="Q39" s="130">
        <f>F39-N39-O39-P39</f>
        <v>-270.00927045100002</v>
      </c>
      <c r="R39" s="130">
        <v>-55.053591657683299</v>
      </c>
      <c r="S39" s="130">
        <v>-106.69497053838677</v>
      </c>
      <c r="T39" s="130">
        <v>-273.52538863996824</v>
      </c>
      <c r="U39" s="130">
        <v>-2.9282182517274578</v>
      </c>
      <c r="V39" s="129">
        <v>-36.112902954755995</v>
      </c>
      <c r="W39" s="130">
        <v>-3.0246208255489364</v>
      </c>
      <c r="X39" s="130">
        <v>-2.9717593871851129</v>
      </c>
      <c r="Y39" s="129">
        <f>H39-V39-W39-X39</f>
        <v>-7.9949517088437041</v>
      </c>
      <c r="Z39" s="129">
        <v>-3.2733200475500004</v>
      </c>
      <c r="AA39" s="129">
        <v>-81.431682935355866</v>
      </c>
      <c r="AB39" s="129">
        <v>-17.103476973875217</v>
      </c>
      <c r="AC39" s="130">
        <f>I39-Z39-AA39-AB39</f>
        <v>605.44189027977893</v>
      </c>
      <c r="AD39" s="130">
        <v>45.989523138615006</v>
      </c>
      <c r="AE39" s="129">
        <v>6.2450766466619658</v>
      </c>
      <c r="AF39" s="129">
        <v>-31.79136450303281</v>
      </c>
      <c r="AG39" s="129">
        <f>J39-AD39-AE39-AF39</f>
        <v>3343.2936403123858</v>
      </c>
      <c r="AH39" s="129">
        <v>-4.9950657906240155</v>
      </c>
      <c r="AI39" s="129">
        <v>-4.2262506388079855</v>
      </c>
      <c r="AJ39" s="129">
        <v>16.795075464016001</v>
      </c>
      <c r="AK39" s="129">
        <v>-73.950179341636215</v>
      </c>
      <c r="AL39" s="129">
        <v>188.10636641794329</v>
      </c>
      <c r="AM39" s="129">
        <v>-45.025490236952209</v>
      </c>
      <c r="AN39" s="141">
        <v>-16.802985577974113</v>
      </c>
      <c r="AO39" s="129">
        <f>Z39+AA39</f>
        <v>-84.705002982905867</v>
      </c>
      <c r="AP39" s="129">
        <f>AB39+AC39</f>
        <v>588.33841330590371</v>
      </c>
      <c r="AQ39" s="129">
        <f>AD39+AE39</f>
        <v>52.23459978527697</v>
      </c>
      <c r="AR39" s="129">
        <f>AF39+AG39</f>
        <v>3311.5022758093528</v>
      </c>
      <c r="AS39" s="129">
        <f>AH39+AI39</f>
        <v>-9.2213164294320009</v>
      </c>
      <c r="AT39" s="129">
        <f>AJ39+AK39</f>
        <v>-57.155103877620213</v>
      </c>
      <c r="AU39" s="112">
        <f>AL39+AM39</f>
        <v>143.08087618099108</v>
      </c>
      <c r="AV39" s="135"/>
      <c r="AW39" s="135"/>
      <c r="AX39" s="41"/>
      <c r="AY39" s="41">
        <v>0</v>
      </c>
      <c r="AZ39" s="41">
        <v>0</v>
      </c>
      <c r="BA39" s="41">
        <v>0</v>
      </c>
      <c r="BB39" s="41">
        <v>0</v>
      </c>
      <c r="BC39" s="41">
        <v>0</v>
      </c>
      <c r="BD39" s="41">
        <v>-57.155103877620213</v>
      </c>
      <c r="BE39" s="41">
        <v>143.08087618099108</v>
      </c>
      <c r="BF39" s="171">
        <v>-16.802985577974113</v>
      </c>
      <c r="BG39" s="41"/>
      <c r="BH39" s="41"/>
      <c r="BI39" s="41"/>
      <c r="BL39" s="116"/>
    </row>
    <row r="40" spans="1:64" collapsed="1" x14ac:dyDescent="0.3">
      <c r="A40" s="3" t="s">
        <v>66</v>
      </c>
      <c r="B40" s="2" t="s">
        <v>57</v>
      </c>
      <c r="C40" s="122">
        <f t="shared" ref="C40:H40" si="47">C23</f>
        <v>0</v>
      </c>
      <c r="D40" s="122">
        <f t="shared" si="47"/>
        <v>0</v>
      </c>
      <c r="E40" s="122">
        <f t="shared" si="47"/>
        <v>115.94154581464539</v>
      </c>
      <c r="F40" s="122">
        <f t="shared" si="47"/>
        <v>-268.25934087467289</v>
      </c>
      <c r="G40" s="122">
        <f t="shared" si="47"/>
        <v>-390.89143822891293</v>
      </c>
      <c r="H40" s="122">
        <f t="shared" si="47"/>
        <v>-593.1190370836897</v>
      </c>
      <c r="I40" s="122">
        <f>I23</f>
        <v>56.347497756833029</v>
      </c>
      <c r="J40" s="122">
        <f>J23</f>
        <v>169.15565555441154</v>
      </c>
      <c r="K40" s="122">
        <f>AJ40+AK40+AH40+AI40</f>
        <v>246.96262812862358</v>
      </c>
      <c r="L40" s="139">
        <f>SUM(AG40:AJ40)</f>
        <v>583.62305285801813</v>
      </c>
      <c r="M40" s="124">
        <f>SUM(AK40:AN40)</f>
        <v>-1063.5389180576685</v>
      </c>
      <c r="N40" s="125">
        <f t="shared" ref="N40:Z40" si="48">N23</f>
        <v>54.737027409069398</v>
      </c>
      <c r="O40" s="122">
        <f t="shared" si="48"/>
        <v>-201.26483777382106</v>
      </c>
      <c r="P40" s="122">
        <f t="shared" si="48"/>
        <v>-97.511427262966478</v>
      </c>
      <c r="Q40" s="122">
        <f t="shared" si="48"/>
        <v>-24.220103246954764</v>
      </c>
      <c r="R40" s="122">
        <f t="shared" si="48"/>
        <v>-117.0512447811938</v>
      </c>
      <c r="S40" s="122">
        <f t="shared" si="48"/>
        <v>19.940306716824125</v>
      </c>
      <c r="T40" s="122">
        <f t="shared" si="48"/>
        <v>29.630653385480542</v>
      </c>
      <c r="U40" s="122">
        <f t="shared" si="48"/>
        <v>-323.41115355002376</v>
      </c>
      <c r="V40" s="122">
        <f t="shared" si="48"/>
        <v>-375.75253516743965</v>
      </c>
      <c r="W40" s="122">
        <f t="shared" si="48"/>
        <v>258.45259906219889</v>
      </c>
      <c r="X40" s="122">
        <f t="shared" si="48"/>
        <v>-250.62671858673917</v>
      </c>
      <c r="Y40" s="122">
        <f t="shared" si="48"/>
        <v>-225.19238239170977</v>
      </c>
      <c r="Z40" s="122">
        <f t="shared" si="48"/>
        <v>-59.087616091598122</v>
      </c>
      <c r="AA40" s="122">
        <v>134.87334143073096</v>
      </c>
      <c r="AB40" s="122">
        <f t="shared" ref="AB40:AF40" si="49">AB23</f>
        <v>-60.815246784481374</v>
      </c>
      <c r="AC40" s="122">
        <f t="shared" si="49"/>
        <v>41.377019202181557</v>
      </c>
      <c r="AD40" s="122">
        <f t="shared" si="49"/>
        <v>209.35759774103565</v>
      </c>
      <c r="AE40" s="122">
        <f t="shared" si="49"/>
        <v>-45.830441508645691</v>
      </c>
      <c r="AF40" s="122">
        <f t="shared" si="49"/>
        <v>-18.245909103051332</v>
      </c>
      <c r="AG40" s="122">
        <f>AG23</f>
        <v>23.874408425072914</v>
      </c>
      <c r="AH40" s="122">
        <f>AH23</f>
        <v>93.6</v>
      </c>
      <c r="AI40" s="122">
        <f t="shared" ref="AI40" si="50">AI23</f>
        <v>47.664875498968755</v>
      </c>
      <c r="AJ40" s="122">
        <f>AJ23</f>
        <v>418.48376893397648</v>
      </c>
      <c r="AK40" s="122">
        <f t="shared" ref="AK40:AL40" si="51">AK23</f>
        <v>-312.78601630432166</v>
      </c>
      <c r="AL40" s="122">
        <f t="shared" si="51"/>
        <v>-106.7890206103084</v>
      </c>
      <c r="AM40" s="122">
        <v>-351.98676551165335</v>
      </c>
      <c r="AN40" s="144">
        <v>-291.97711563138506</v>
      </c>
      <c r="AO40" s="122">
        <f t="shared" ref="AO40:AS40" si="52">AO23</f>
        <v>75.785725339132838</v>
      </c>
      <c r="AP40" s="122">
        <f t="shared" si="52"/>
        <v>-19.438227582299817</v>
      </c>
      <c r="AQ40" s="122">
        <f t="shared" si="52"/>
        <v>163.52715623238996</v>
      </c>
      <c r="AR40" s="122">
        <f t="shared" si="52"/>
        <v>5.6284993220215824</v>
      </c>
      <c r="AS40" s="122">
        <f t="shared" si="52"/>
        <v>141.26487549896876</v>
      </c>
      <c r="AT40" s="122">
        <f>AT23</f>
        <v>105.69775262965481</v>
      </c>
      <c r="AU40" s="127">
        <f>AU23</f>
        <v>-435.34080260319325</v>
      </c>
      <c r="AV40" s="135"/>
      <c r="AW40" s="146">
        <v>-750.7529017533468</v>
      </c>
      <c r="AX40" s="41"/>
      <c r="AY40" s="41">
        <v>0</v>
      </c>
      <c r="AZ40" s="41">
        <v>0</v>
      </c>
      <c r="BA40" s="41">
        <v>0</v>
      </c>
      <c r="BB40" s="41">
        <v>0</v>
      </c>
      <c r="BC40" s="41">
        <v>1.6258744974550154E-2</v>
      </c>
      <c r="BD40" s="41">
        <v>105.69775262965481</v>
      </c>
      <c r="BE40" s="41">
        <v>-435.34080260319325</v>
      </c>
      <c r="BF40" s="146">
        <v>-351.98676551165329</v>
      </c>
      <c r="BG40" s="41"/>
      <c r="BH40" s="41"/>
      <c r="BI40" s="41"/>
      <c r="BL40" s="116"/>
    </row>
    <row r="41" spans="1:64" s="199" customFormat="1" x14ac:dyDescent="0.3">
      <c r="A41" s="192" t="s">
        <v>84</v>
      </c>
      <c r="B41" s="193" t="s">
        <v>57</v>
      </c>
      <c r="C41" s="194">
        <f t="shared" ref="C41:H41" si="53">C26+C34+C36-C40</f>
        <v>10413.553773575026</v>
      </c>
      <c r="D41" s="194">
        <f t="shared" si="53"/>
        <v>15556.999999999985</v>
      </c>
      <c r="E41" s="194">
        <f t="shared" si="53"/>
        <v>2740.1609999999932</v>
      </c>
      <c r="F41" s="194">
        <f t="shared" si="53"/>
        <v>1523.2206781872155</v>
      </c>
      <c r="G41" s="194">
        <f t="shared" si="53"/>
        <v>1675.069062144825</v>
      </c>
      <c r="H41" s="194">
        <f t="shared" si="53"/>
        <v>6609.2643809108295</v>
      </c>
      <c r="I41" s="194">
        <f>I26+I34+I36-I40</f>
        <v>16197.103522955083</v>
      </c>
      <c r="J41" s="195">
        <f>J26+J34+J36-J40</f>
        <v>20882.862570801426</v>
      </c>
      <c r="K41" s="195">
        <f>K26+K34+K36-K40</f>
        <v>26465.386848585287</v>
      </c>
      <c r="L41" s="140">
        <f>L26+L34+L36-L40</f>
        <v>34113.553389184046</v>
      </c>
      <c r="M41" s="106">
        <f>M26+M34+M36-M40</f>
        <v>9122.4156719293278</v>
      </c>
      <c r="N41" s="196">
        <f t="shared" ref="N41:AK41" si="54">N26+N34+N36-N40</f>
        <v>490.858</v>
      </c>
      <c r="O41" s="195">
        <f t="shared" si="54"/>
        <v>214.27899999999431</v>
      </c>
      <c r="P41" s="195">
        <f t="shared" si="54"/>
        <v>1090.1780000000072</v>
      </c>
      <c r="Q41" s="195">
        <f t="shared" si="54"/>
        <v>-469.45200000000381</v>
      </c>
      <c r="R41" s="195">
        <f t="shared" si="54"/>
        <v>415.42514674153222</v>
      </c>
      <c r="S41" s="195">
        <f t="shared" si="54"/>
        <v>1530.1213755458723</v>
      </c>
      <c r="T41" s="195">
        <f t="shared" si="54"/>
        <v>634.87913389050436</v>
      </c>
      <c r="U41" s="195">
        <f t="shared" si="54"/>
        <v>-905.35659403308546</v>
      </c>
      <c r="V41" s="195">
        <f t="shared" si="54"/>
        <v>410.28923856144206</v>
      </c>
      <c r="W41" s="195">
        <f t="shared" si="54"/>
        <v>5417.1875476045798</v>
      </c>
      <c r="X41" s="195">
        <f t="shared" si="54"/>
        <v>479.35671054105643</v>
      </c>
      <c r="Y41" s="195">
        <f t="shared" si="54"/>
        <v>302.43088420375079</v>
      </c>
      <c r="Z41" s="195">
        <f t="shared" si="54"/>
        <v>4104.4571139999998</v>
      </c>
      <c r="AA41" s="195">
        <v>5949.5437314878063</v>
      </c>
      <c r="AB41" s="195">
        <f t="shared" si="54"/>
        <v>3183.6645245121967</v>
      </c>
      <c r="AC41" s="195">
        <f t="shared" si="54"/>
        <v>2959.4384650224715</v>
      </c>
      <c r="AD41" s="195">
        <f t="shared" si="54"/>
        <v>4426.469493906613</v>
      </c>
      <c r="AE41" s="195">
        <f t="shared" si="54"/>
        <v>2937.0783612140935</v>
      </c>
      <c r="AF41" s="195">
        <f t="shared" si="54"/>
        <v>3516.4462597240599</v>
      </c>
      <c r="AG41" s="195">
        <f t="shared" si="54"/>
        <v>10002.868455956659</v>
      </c>
      <c r="AH41" s="194">
        <f t="shared" si="54"/>
        <v>5814.0191515539946</v>
      </c>
      <c r="AI41" s="194">
        <f t="shared" si="54"/>
        <v>8242.6927496686585</v>
      </c>
      <c r="AJ41" s="194">
        <f>AJ26+AJ34+AJ36-AJ40</f>
        <v>10053.973032004738</v>
      </c>
      <c r="AK41" s="194">
        <f t="shared" si="54"/>
        <v>2354.7181741028789</v>
      </c>
      <c r="AL41" s="194">
        <f>AL26+AL34+AL36-AL40</f>
        <v>3707.7031730824692</v>
      </c>
      <c r="AM41" s="194">
        <v>2267.1254964807722</v>
      </c>
      <c r="AN41" s="110">
        <v>792.86875443680401</v>
      </c>
      <c r="AO41" s="194">
        <f t="shared" ref="AO41:AU41" si="55">AO26+AO34+AO36-AO40</f>
        <v>10054.000770998178</v>
      </c>
      <c r="AP41" s="194">
        <f t="shared" si="55"/>
        <v>6143.1027516039912</v>
      </c>
      <c r="AQ41" s="194">
        <f t="shared" si="55"/>
        <v>7363.5478551207061</v>
      </c>
      <c r="AR41" s="194">
        <f t="shared" si="55"/>
        <v>13519.314715680715</v>
      </c>
      <c r="AS41" s="194">
        <f t="shared" si="55"/>
        <v>14056.71190122265</v>
      </c>
      <c r="AT41" s="194">
        <f t="shared" si="55"/>
        <v>12408.691206107618</v>
      </c>
      <c r="AU41" s="118">
        <f t="shared" si="55"/>
        <v>6066.2530191556853</v>
      </c>
      <c r="AV41" s="197"/>
      <c r="AW41" s="115">
        <v>6767.6974240000454</v>
      </c>
      <c r="AX41" s="41">
        <v>6767.6974240000454</v>
      </c>
      <c r="AY41" s="41">
        <v>0</v>
      </c>
      <c r="AZ41" s="41">
        <v>-3.529094101395458E-7</v>
      </c>
      <c r="BA41" s="41">
        <v>0</v>
      </c>
      <c r="BB41" s="41">
        <v>0</v>
      </c>
      <c r="BC41" s="41">
        <v>0</v>
      </c>
      <c r="BD41" s="41">
        <v>-9463.801670922654</v>
      </c>
      <c r="BE41" s="41">
        <v>6066.2530191556853</v>
      </c>
      <c r="BF41" s="198">
        <v>792.86844600002837</v>
      </c>
      <c r="BG41" s="41"/>
      <c r="BH41" s="41"/>
      <c r="BI41" s="41"/>
      <c r="BL41" s="116"/>
    </row>
    <row r="42" spans="1:64" s="160" customFormat="1" x14ac:dyDescent="0.3">
      <c r="A42" s="158" t="s">
        <v>85</v>
      </c>
      <c r="B42" s="161" t="s">
        <v>76</v>
      </c>
      <c r="C42" s="171">
        <f t="shared" ref="C42:F42" si="56">(C41+C29)/C30</f>
        <v>2.4560054012677308</v>
      </c>
      <c r="D42" s="171">
        <f t="shared" si="56"/>
        <v>3.2834633288201602</v>
      </c>
      <c r="E42" s="171">
        <f t="shared" si="56"/>
        <v>0.56917630280227949</v>
      </c>
      <c r="F42" s="171">
        <f t="shared" si="56"/>
        <v>0.31639787368792643</v>
      </c>
      <c r="G42" s="171">
        <f>(G41+G29)/G30</f>
        <v>0.31089177369659809</v>
      </c>
      <c r="H42" s="171">
        <f t="shared" ref="H42:Z42" si="57">(H41+H29)/H30</f>
        <v>1.1547502305985804</v>
      </c>
      <c r="I42" s="171">
        <f>(I41+I29)/I30</f>
        <v>3.1462915936106399</v>
      </c>
      <c r="J42" s="172">
        <f>(J41+J29)/J30</f>
        <v>3.9783514879701531</v>
      </c>
      <c r="K42" s="172">
        <f>(K41+K29)/K30</f>
        <v>4.6113319058785187</v>
      </c>
      <c r="L42" s="173">
        <f>AJ42+AG42+AH42+AI42</f>
        <v>6.1566154232849781</v>
      </c>
      <c r="M42" s="174">
        <f>AL42+AM42+AN42+AK42</f>
        <v>1.4347434911530772</v>
      </c>
      <c r="N42" s="200">
        <f t="shared" si="57"/>
        <v>0.10195924313969945</v>
      </c>
      <c r="O42" s="172">
        <f t="shared" si="57"/>
        <v>4.4509256568561736E-2</v>
      </c>
      <c r="P42" s="172">
        <f t="shared" si="57"/>
        <v>0.22644781946622444</v>
      </c>
      <c r="Q42" s="172">
        <f t="shared" si="57"/>
        <v>-9.7512866471400228E-2</v>
      </c>
      <c r="R42" s="172">
        <f t="shared" si="57"/>
        <v>8.6290604498582488E-2</v>
      </c>
      <c r="S42" s="172">
        <f t="shared" si="57"/>
        <v>0.31783126151052438</v>
      </c>
      <c r="T42" s="172">
        <f t="shared" si="57"/>
        <v>0.13187479062511712</v>
      </c>
      <c r="U42" s="172">
        <f t="shared" si="57"/>
        <v>-0.22510488293762621</v>
      </c>
      <c r="V42" s="172">
        <f t="shared" si="57"/>
        <v>3.1445169830443424E-2</v>
      </c>
      <c r="W42" s="172">
        <f t="shared" si="57"/>
        <v>1.0708623834761568</v>
      </c>
      <c r="X42" s="172">
        <f t="shared" si="57"/>
        <v>4.4596534064234715E-2</v>
      </c>
      <c r="Y42" s="172">
        <f t="shared" si="57"/>
        <v>7.8461432277453381E-3</v>
      </c>
      <c r="Z42" s="172">
        <f t="shared" si="57"/>
        <v>0.79822939179106611</v>
      </c>
      <c r="AA42" s="172">
        <v>1.1817349343503296</v>
      </c>
      <c r="AB42" s="172">
        <f t="shared" ref="AB42:AE42" si="58">(AB41+AB29)/AB30</f>
        <v>0.60647385488038252</v>
      </c>
      <c r="AC42" s="172">
        <f t="shared" si="58"/>
        <v>0.55989857631495754</v>
      </c>
      <c r="AD42" s="172">
        <f t="shared" si="58"/>
        <v>0.86566511300965976</v>
      </c>
      <c r="AE42" s="172">
        <f t="shared" si="58"/>
        <v>0.55569591405874119</v>
      </c>
      <c r="AF42" s="172">
        <f>(AF41+AF29)/AF30</f>
        <v>0.64247234001008913</v>
      </c>
      <c r="AG42" s="172">
        <f>J42-AD42-AE42-AF42</f>
        <v>1.9145181208916631</v>
      </c>
      <c r="AH42" s="172">
        <f>(AH41+AH29)/AH30</f>
        <v>1.039280442845081</v>
      </c>
      <c r="AI42" s="172">
        <f>ROUND((AI41+AI29)/AI30,2)</f>
        <v>1.45</v>
      </c>
      <c r="AJ42" s="172">
        <f>(AJ41+AJ29)/AJ30</f>
        <v>1.7528168595482341</v>
      </c>
      <c r="AK42" s="172">
        <f>K42-AH42-AI42-AJ42</f>
        <v>0.36923460348520321</v>
      </c>
      <c r="AL42" s="172">
        <f>(AL41+AL29)/AL30</f>
        <v>0.61426078518916916</v>
      </c>
      <c r="AM42" s="172">
        <f>(AM41+AM29)/AM30</f>
        <v>0.35716913966110292</v>
      </c>
      <c r="AN42" s="201">
        <f>(AN41+AN29)/AN30</f>
        <v>9.4078962817602016E-2</v>
      </c>
      <c r="AO42" s="171">
        <f>Z42+AA42</f>
        <v>1.9799643261413957</v>
      </c>
      <c r="AP42" s="171">
        <f>AB42+AC42</f>
        <v>1.1663724311953401</v>
      </c>
      <c r="AQ42" s="171">
        <f>AD42+AE42</f>
        <v>1.421361027068401</v>
      </c>
      <c r="AR42" s="171">
        <f>AF42+AG42</f>
        <v>2.5569904609017522</v>
      </c>
      <c r="AS42" s="171">
        <f>AH42+AI42</f>
        <v>2.489280442845081</v>
      </c>
      <c r="AT42" s="171">
        <f>AJ42+AK42</f>
        <v>2.1220514630334373</v>
      </c>
      <c r="AU42" s="179">
        <f>AL42+AM42</f>
        <v>0.97142992485027202</v>
      </c>
      <c r="AV42" s="202"/>
      <c r="AW42" s="202"/>
      <c r="AX42" s="41"/>
      <c r="AY42" s="41">
        <v>0</v>
      </c>
      <c r="AZ42" s="41">
        <v>-7.3304695646925211E-11</v>
      </c>
      <c r="BA42" s="41">
        <v>0</v>
      </c>
      <c r="BB42" s="41">
        <v>0</v>
      </c>
      <c r="BC42" s="41">
        <v>-0.46451812089166333</v>
      </c>
      <c r="BD42" s="41">
        <v>-1.8479185802516485</v>
      </c>
      <c r="BE42" s="41">
        <v>0.97142992485027202</v>
      </c>
      <c r="BF42" s="172">
        <f>(BF41+BF29)/BF30</f>
        <v>9.4078907882358606E-2</v>
      </c>
      <c r="BG42" s="41"/>
      <c r="BH42" s="41"/>
      <c r="BI42" s="41"/>
      <c r="BL42" s="116"/>
    </row>
    <row r="43" spans="1:64" s="30" customFormat="1" ht="25" x14ac:dyDescent="0.5">
      <c r="A43" s="17" t="s">
        <v>86</v>
      </c>
      <c r="B43" s="18"/>
      <c r="C43" s="19"/>
      <c r="D43" s="19"/>
      <c r="E43" s="19"/>
      <c r="F43" s="19"/>
      <c r="G43" s="20"/>
      <c r="H43" s="20"/>
      <c r="I43" s="20"/>
      <c r="J43" s="20"/>
      <c r="K43" s="20"/>
      <c r="L43" s="181"/>
      <c r="M43" s="24"/>
      <c r="N43" s="182"/>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183"/>
      <c r="AO43" s="20"/>
      <c r="AP43" s="20"/>
      <c r="AQ43" s="20"/>
      <c r="AR43" s="20"/>
      <c r="AS43" s="20"/>
      <c r="AT43" s="20"/>
      <c r="AU43" s="184"/>
      <c r="AV43" s="184"/>
      <c r="AW43" s="184"/>
      <c r="AX43" s="41"/>
      <c r="AY43" s="41">
        <v>0</v>
      </c>
      <c r="AZ43" s="41">
        <v>0</v>
      </c>
      <c r="BA43" s="41">
        <v>0</v>
      </c>
      <c r="BB43" s="41">
        <v>0</v>
      </c>
      <c r="BC43" s="41">
        <v>0</v>
      </c>
      <c r="BD43" s="41">
        <v>0</v>
      </c>
      <c r="BE43" s="41">
        <v>0</v>
      </c>
      <c r="BF43" s="20"/>
      <c r="BG43" s="41"/>
      <c r="BH43" s="41"/>
      <c r="BI43" s="41"/>
    </row>
    <row r="44" spans="1:64" x14ac:dyDescent="0.3">
      <c r="A44" s="3" t="s">
        <v>87</v>
      </c>
      <c r="B44" s="2" t="s">
        <v>57</v>
      </c>
      <c r="C44" s="129">
        <v>32068</v>
      </c>
      <c r="D44" s="129">
        <v>61346</v>
      </c>
      <c r="E44" s="129">
        <v>80629.5</v>
      </c>
      <c r="F44" s="129">
        <v>85266.07</v>
      </c>
      <c r="G44" s="129">
        <v>73293.569863471726</v>
      </c>
      <c r="H44" s="129">
        <v>83606.256000000008</v>
      </c>
      <c r="I44" s="129">
        <v>102105.549</v>
      </c>
      <c r="J44" s="130">
        <v>95785.069999999992</v>
      </c>
      <c r="K44" s="130">
        <f>AK44</f>
        <v>136764.42213999998</v>
      </c>
      <c r="L44" s="131">
        <f>AJ44</f>
        <v>117788.95699999999</v>
      </c>
      <c r="M44" s="132">
        <f>AN44</f>
        <v>143347.40800000002</v>
      </c>
      <c r="N44" s="133">
        <v>80750.8</v>
      </c>
      <c r="O44" s="129">
        <v>81514.714000000007</v>
      </c>
      <c r="P44" s="129">
        <v>81631.187999999995</v>
      </c>
      <c r="Q44" s="129">
        <v>85266.07</v>
      </c>
      <c r="R44" s="129">
        <v>82872.926999999996</v>
      </c>
      <c r="S44" s="129">
        <v>82279.580249575112</v>
      </c>
      <c r="T44" s="129">
        <v>80253.555769527709</v>
      </c>
      <c r="U44" s="129">
        <v>73293.569863471726</v>
      </c>
      <c r="V44" s="129">
        <v>72039.027667787741</v>
      </c>
      <c r="W44" s="129">
        <v>79030.668024987623</v>
      </c>
      <c r="X44" s="129">
        <v>84997.556000000011</v>
      </c>
      <c r="Y44" s="129">
        <v>83606.256000000008</v>
      </c>
      <c r="Z44" s="129">
        <v>100455.768</v>
      </c>
      <c r="AA44" s="130">
        <v>106954.18999999999</v>
      </c>
      <c r="AB44" s="130">
        <v>99326.966000000015</v>
      </c>
      <c r="AC44" s="129">
        <f>I44</f>
        <v>102105.549</v>
      </c>
      <c r="AD44" s="129">
        <v>98501.267000000007</v>
      </c>
      <c r="AE44" s="129">
        <v>106689.10248027041</v>
      </c>
      <c r="AF44" s="129">
        <v>92766.872999999992</v>
      </c>
      <c r="AG44" s="129">
        <f>J44</f>
        <v>95785.069999999992</v>
      </c>
      <c r="AH44" s="129">
        <v>90728.180000000008</v>
      </c>
      <c r="AI44" s="129">
        <v>113545.432</v>
      </c>
      <c r="AJ44" s="129">
        <v>117788.95699999999</v>
      </c>
      <c r="AK44" s="129">
        <v>136764.42213999998</v>
      </c>
      <c r="AL44" s="129">
        <v>146435.27600000001</v>
      </c>
      <c r="AM44" s="129">
        <v>145317.351</v>
      </c>
      <c r="AN44" s="141">
        <v>143347.40800000002</v>
      </c>
      <c r="AO44" s="129">
        <f>AA44</f>
        <v>106954.18999999999</v>
      </c>
      <c r="AP44" s="129">
        <f>AC44</f>
        <v>102105.549</v>
      </c>
      <c r="AQ44" s="129">
        <f>AE44</f>
        <v>106689.10248027041</v>
      </c>
      <c r="AR44" s="129">
        <f>AG44</f>
        <v>95785.069999999992</v>
      </c>
      <c r="AS44" s="129">
        <f>AI44</f>
        <v>113545.432</v>
      </c>
      <c r="AT44" s="129">
        <f>AK44</f>
        <v>136764.42213999998</v>
      </c>
      <c r="AU44" s="112">
        <f>AM44</f>
        <v>145317.351</v>
      </c>
      <c r="AV44" s="135"/>
      <c r="AW44" s="135"/>
      <c r="AX44" s="41"/>
      <c r="AY44" s="41">
        <v>0</v>
      </c>
      <c r="AZ44" s="41">
        <v>0</v>
      </c>
      <c r="BA44" s="41">
        <v>0</v>
      </c>
      <c r="BB44" s="41">
        <v>0</v>
      </c>
      <c r="BC44" s="41">
        <v>0</v>
      </c>
      <c r="BD44" s="41">
        <v>136764.42213999998</v>
      </c>
      <c r="BE44" s="41">
        <v>145317.351</v>
      </c>
      <c r="BF44" s="203">
        <v>141428.43800000002</v>
      </c>
      <c r="BG44" s="41"/>
      <c r="BH44" s="41">
        <v>-1918.9699999999998</v>
      </c>
      <c r="BI44" s="41"/>
    </row>
    <row r="45" spans="1:64" x14ac:dyDescent="0.3">
      <c r="A45" s="3" t="s">
        <v>88</v>
      </c>
      <c r="B45" s="2" t="s">
        <v>57</v>
      </c>
      <c r="C45" s="122">
        <v>-2024</v>
      </c>
      <c r="D45" s="122">
        <v>-17707</v>
      </c>
      <c r="E45" s="122">
        <v>-4630.9381259041384</v>
      </c>
      <c r="F45" s="122">
        <v>-4352.061463102631</v>
      </c>
      <c r="G45" s="130">
        <v>-10638.0321247388</v>
      </c>
      <c r="H45" s="130">
        <v>-4272.0353064633837</v>
      </c>
      <c r="I45" s="130">
        <v>-4577.0329008658773</v>
      </c>
      <c r="J45" s="130">
        <v>-6818.0423681090706</v>
      </c>
      <c r="K45" s="204">
        <f>AK45</f>
        <v>-5354.1564303541636</v>
      </c>
      <c r="L45" s="131">
        <f>AJ45</f>
        <v>-11283.192469024207</v>
      </c>
      <c r="M45" s="131">
        <f>AN45</f>
        <v>-10968.865760275232</v>
      </c>
      <c r="N45" s="133">
        <v>-5740.9826943598855</v>
      </c>
      <c r="O45" s="130">
        <v>-4421.292337585799</v>
      </c>
      <c r="P45" s="130">
        <v>-3779.4263705572603</v>
      </c>
      <c r="Q45" s="130">
        <v>-4352.061463102631</v>
      </c>
      <c r="R45" s="130">
        <v>-4517.9709426267864</v>
      </c>
      <c r="S45" s="130">
        <v>-4031.4262709832465</v>
      </c>
      <c r="T45" s="130">
        <v>-3809.3287502371727</v>
      </c>
      <c r="U45" s="130">
        <v>-10638.0321247388</v>
      </c>
      <c r="V45" s="130">
        <v>-14262.041877536063</v>
      </c>
      <c r="W45" s="130">
        <v>-6032.5445152640605</v>
      </c>
      <c r="X45" s="130">
        <v>-5298.3026745105944</v>
      </c>
      <c r="Y45" s="130">
        <v>-4272.0353064633837</v>
      </c>
      <c r="Z45" s="130">
        <v>-7833.3299474426831</v>
      </c>
      <c r="AA45" s="130">
        <v>-4613.255366141505</v>
      </c>
      <c r="AB45" s="130">
        <v>-4091.5626393348684</v>
      </c>
      <c r="AC45" s="130">
        <f>I45</f>
        <v>-4577.0329008658773</v>
      </c>
      <c r="AD45" s="130">
        <v>-5128.0085650903056</v>
      </c>
      <c r="AE45" s="130">
        <v>-5514.4246033218324</v>
      </c>
      <c r="AF45" s="130">
        <v>-4556.8997920644651</v>
      </c>
      <c r="AG45" s="130">
        <f>J45</f>
        <v>-6818.0423681090706</v>
      </c>
      <c r="AH45" s="130">
        <v>-13206.035969011054</v>
      </c>
      <c r="AI45" s="130">
        <v>-22662.716438063755</v>
      </c>
      <c r="AJ45" s="130">
        <v>-11283.192469024207</v>
      </c>
      <c r="AK45" s="130">
        <v>-5354.1564303541636</v>
      </c>
      <c r="AL45" s="130">
        <v>-6570.6960134551946</v>
      </c>
      <c r="AM45" s="130">
        <v>-8295.5737107312525</v>
      </c>
      <c r="AN45" s="134">
        <v>-10968.865760275232</v>
      </c>
      <c r="AO45" s="122">
        <f>AA45</f>
        <v>-4613.255366141505</v>
      </c>
      <c r="AP45" s="122">
        <f>AC45</f>
        <v>-4577.0329008658773</v>
      </c>
      <c r="AQ45" s="122">
        <f>AE45</f>
        <v>-5514.4246033218324</v>
      </c>
      <c r="AR45" s="122">
        <f>AG45</f>
        <v>-6818.0423681090706</v>
      </c>
      <c r="AS45" s="122">
        <f>AI45</f>
        <v>-22662.716438063755</v>
      </c>
      <c r="AT45" s="122">
        <f>AK45</f>
        <v>-5354.1564303541636</v>
      </c>
      <c r="AU45" s="127">
        <f>AM45</f>
        <v>-8295.5737107312525</v>
      </c>
      <c r="AV45" s="135"/>
      <c r="AW45" s="135"/>
      <c r="AX45" s="41"/>
      <c r="AY45" s="41">
        <v>0</v>
      </c>
      <c r="AZ45" s="41">
        <v>0</v>
      </c>
      <c r="BA45" s="41">
        <v>0</v>
      </c>
      <c r="BB45" s="41">
        <v>0</v>
      </c>
      <c r="BC45" s="41">
        <v>0</v>
      </c>
      <c r="BD45" s="41">
        <v>-5354.1564303541636</v>
      </c>
      <c r="BE45" s="41">
        <v>-8295.5737107312525</v>
      </c>
      <c r="BF45" s="147">
        <v>-11266.088875051268</v>
      </c>
      <c r="BG45" s="41"/>
      <c r="BH45" s="41">
        <v>-297.22311477603597</v>
      </c>
      <c r="BI45" s="41"/>
    </row>
    <row r="46" spans="1:64" ht="12.75" customHeight="1" x14ac:dyDescent="0.3">
      <c r="A46" s="3" t="s">
        <v>89</v>
      </c>
      <c r="B46" s="2" t="s">
        <v>57</v>
      </c>
      <c r="C46" s="129">
        <f t="shared" ref="C46" si="59">C44+C45</f>
        <v>30044</v>
      </c>
      <c r="D46" s="129">
        <f>D44+D45</f>
        <v>43639</v>
      </c>
      <c r="E46" s="129">
        <f>E44+E45</f>
        <v>75998.56187409586</v>
      </c>
      <c r="F46" s="129">
        <f>F44+F45</f>
        <v>80914.008536897381</v>
      </c>
      <c r="G46" s="130">
        <f>G44+G45</f>
        <v>62655.537738732928</v>
      </c>
      <c r="H46" s="130">
        <f t="shared" ref="H46:J46" si="60">H44+H45</f>
        <v>79334.220693536627</v>
      </c>
      <c r="I46" s="129">
        <f t="shared" si="60"/>
        <v>97528.516099134125</v>
      </c>
      <c r="J46" s="130">
        <f t="shared" si="60"/>
        <v>88967.027631890916</v>
      </c>
      <c r="K46" s="130">
        <f>K44+K45</f>
        <v>131410.26570964581</v>
      </c>
      <c r="L46" s="131">
        <f t="shared" ref="L46" si="61">L44+L45</f>
        <v>106505.76453097579</v>
      </c>
      <c r="M46" s="132">
        <f>M44+M45</f>
        <v>132378.5422397248</v>
      </c>
      <c r="N46" s="133">
        <f t="shared" ref="N46:Z46" si="62">N44+N45</f>
        <v>75009.817305640114</v>
      </c>
      <c r="O46" s="130">
        <f t="shared" si="62"/>
        <v>77093.421662414214</v>
      </c>
      <c r="P46" s="130">
        <f t="shared" si="62"/>
        <v>77851.761629442728</v>
      </c>
      <c r="Q46" s="130">
        <f t="shared" si="62"/>
        <v>80914.008536897381</v>
      </c>
      <c r="R46" s="130">
        <f t="shared" si="62"/>
        <v>78354.956057373216</v>
      </c>
      <c r="S46" s="130">
        <f t="shared" si="62"/>
        <v>78248.153978591872</v>
      </c>
      <c r="T46" s="130">
        <f t="shared" si="62"/>
        <v>76444.227019290542</v>
      </c>
      <c r="U46" s="130">
        <f t="shared" si="62"/>
        <v>62655.537738732928</v>
      </c>
      <c r="V46" s="130">
        <f t="shared" si="62"/>
        <v>57776.985790251681</v>
      </c>
      <c r="W46" s="130">
        <f t="shared" si="62"/>
        <v>72998.123509723562</v>
      </c>
      <c r="X46" s="130">
        <f t="shared" si="62"/>
        <v>79699.253325489422</v>
      </c>
      <c r="Y46" s="130">
        <f t="shared" si="62"/>
        <v>79334.220693536627</v>
      </c>
      <c r="Z46" s="130">
        <f t="shared" si="62"/>
        <v>92622.438052557307</v>
      </c>
      <c r="AA46" s="130">
        <v>102340.93463385849</v>
      </c>
      <c r="AB46" s="130">
        <f t="shared" ref="AB46:AF46" si="63">AB44+AB45</f>
        <v>95235.40336066515</v>
      </c>
      <c r="AC46" s="130">
        <f t="shared" si="63"/>
        <v>97528.516099134125</v>
      </c>
      <c r="AD46" s="130">
        <f t="shared" si="63"/>
        <v>93373.258434909701</v>
      </c>
      <c r="AE46" s="130">
        <f t="shared" si="63"/>
        <v>101174.67787694857</v>
      </c>
      <c r="AF46" s="130">
        <f t="shared" si="63"/>
        <v>88209.973207935531</v>
      </c>
      <c r="AG46" s="130">
        <f>AG44+AG45</f>
        <v>88967.027631890916</v>
      </c>
      <c r="AH46" s="130">
        <f t="shared" ref="AH46:AM46" si="64">AH44+AH45</f>
        <v>77522.144030988959</v>
      </c>
      <c r="AI46" s="130">
        <f t="shared" si="64"/>
        <v>90882.715561936246</v>
      </c>
      <c r="AJ46" s="130">
        <f t="shared" si="64"/>
        <v>106505.76453097579</v>
      </c>
      <c r="AK46" s="130">
        <f t="shared" si="64"/>
        <v>131410.26570964581</v>
      </c>
      <c r="AL46" s="130">
        <f t="shared" si="64"/>
        <v>139864.57998654482</v>
      </c>
      <c r="AM46" s="130">
        <f t="shared" si="64"/>
        <v>137021.77728926874</v>
      </c>
      <c r="AN46" s="134">
        <f>AN44+AN45</f>
        <v>132378.5422397248</v>
      </c>
      <c r="AO46" s="129">
        <f t="shared" ref="AO46:AS46" si="65">AO44+AO45</f>
        <v>102340.93463385849</v>
      </c>
      <c r="AP46" s="129">
        <f t="shared" si="65"/>
        <v>97528.516099134125</v>
      </c>
      <c r="AQ46" s="129">
        <f t="shared" si="65"/>
        <v>101174.67787694857</v>
      </c>
      <c r="AR46" s="129">
        <f t="shared" si="65"/>
        <v>88967.027631890916</v>
      </c>
      <c r="AS46" s="129">
        <f t="shared" si="65"/>
        <v>90882.715561936246</v>
      </c>
      <c r="AT46" s="129">
        <f>AT44+AT45</f>
        <v>131410.26570964581</v>
      </c>
      <c r="AU46" s="112">
        <f>AU44+AU45</f>
        <v>137021.77728926874</v>
      </c>
      <c r="AV46" s="135"/>
      <c r="AW46" s="135"/>
      <c r="AX46" s="41"/>
      <c r="AY46" s="41">
        <v>0</v>
      </c>
      <c r="AZ46" s="41">
        <v>0</v>
      </c>
      <c r="BA46" s="41">
        <v>0</v>
      </c>
      <c r="BB46" s="41">
        <v>0</v>
      </c>
      <c r="BC46" s="41">
        <v>0</v>
      </c>
      <c r="BD46" s="41">
        <v>88758.440448305846</v>
      </c>
      <c r="BE46" s="41">
        <v>137021.77728926874</v>
      </c>
      <c r="BF46" s="129">
        <f>BF44+BF45</f>
        <v>130162.34912494876</v>
      </c>
      <c r="BG46" s="41"/>
      <c r="BH46" s="41"/>
      <c r="BI46" s="41"/>
    </row>
    <row r="47" spans="1:64" ht="12.75" customHeight="1" x14ac:dyDescent="0.3">
      <c r="A47" s="3" t="s">
        <v>90</v>
      </c>
      <c r="B47" s="2" t="s">
        <v>57</v>
      </c>
      <c r="C47" s="122">
        <v>0</v>
      </c>
      <c r="D47" s="122">
        <v>-6692</v>
      </c>
      <c r="E47" s="122">
        <v>-4937.3659093819924</v>
      </c>
      <c r="F47" s="122">
        <v>-7922.7349999999997</v>
      </c>
      <c r="G47" s="130">
        <v>-4642.7640000000001</v>
      </c>
      <c r="H47" s="130">
        <v>-12037.809103577802</v>
      </c>
      <c r="I47" s="130">
        <v>-16490.128710519584</v>
      </c>
      <c r="J47" s="130">
        <v>-24952.00588455168</v>
      </c>
      <c r="K47" s="204">
        <f>AK47</f>
        <v>-39578.094401281625</v>
      </c>
      <c r="L47" s="131">
        <f>AJ47</f>
        <v>-27315.63193477357</v>
      </c>
      <c r="M47" s="132">
        <f>AN47</f>
        <v>-44844.063242771415</v>
      </c>
      <c r="N47" s="133">
        <v>-7102.0716410933301</v>
      </c>
      <c r="O47" s="130">
        <v>-6676.3022775914696</v>
      </c>
      <c r="P47" s="130">
        <v>-6705.2207351291809</v>
      </c>
      <c r="Q47" s="130">
        <v>-7922.7349999999997</v>
      </c>
      <c r="R47" s="130">
        <v>-5556.8604547102332</v>
      </c>
      <c r="S47" s="130">
        <v>-6189.1612591057401</v>
      </c>
      <c r="T47" s="130">
        <v>-6188.1859999999997</v>
      </c>
      <c r="U47" s="130">
        <v>-4642.7640000000001</v>
      </c>
      <c r="V47" s="130">
        <v>-5158.0341910898405</v>
      </c>
      <c r="W47" s="130">
        <v>-5568.6256771612698</v>
      </c>
      <c r="X47" s="130">
        <v>-10528.984727162579</v>
      </c>
      <c r="Y47" s="130">
        <v>-12037.809103577802</v>
      </c>
      <c r="Z47" s="130">
        <v>-27717.566694500369</v>
      </c>
      <c r="AA47" s="130">
        <v>-14042.493097259294</v>
      </c>
      <c r="AB47" s="130">
        <v>-14262.751060759279</v>
      </c>
      <c r="AC47" s="130">
        <f>I47</f>
        <v>-16490.128710519584</v>
      </c>
      <c r="AD47" s="130">
        <v>-18421.679024350226</v>
      </c>
      <c r="AE47" s="130">
        <v>-21586.360719009928</v>
      </c>
      <c r="AF47" s="130">
        <v>-25136.717668448793</v>
      </c>
      <c r="AG47" s="130">
        <f>J47</f>
        <v>-24952.00588455168</v>
      </c>
      <c r="AH47" s="130">
        <v>-27236.301417741004</v>
      </c>
      <c r="AI47" s="130">
        <v>-26376.062210200398</v>
      </c>
      <c r="AJ47" s="130">
        <v>-27315.63193477357</v>
      </c>
      <c r="AK47" s="130">
        <v>-39578.094401281625</v>
      </c>
      <c r="AL47" s="130">
        <v>-41019.585764069991</v>
      </c>
      <c r="AM47" s="130">
        <v>-42671.184816743858</v>
      </c>
      <c r="AN47" s="134">
        <v>-44844.063242771415</v>
      </c>
      <c r="AO47" s="122">
        <f>AA47</f>
        <v>-14042.493097259294</v>
      </c>
      <c r="AP47" s="122">
        <f>AC47</f>
        <v>-16490.128710519584</v>
      </c>
      <c r="AQ47" s="122">
        <f>AE47</f>
        <v>-21586.360719009928</v>
      </c>
      <c r="AR47" s="122">
        <f>AG47</f>
        <v>-24952.00588455168</v>
      </c>
      <c r="AS47" s="122">
        <f>AI47</f>
        <v>-26376.062210200398</v>
      </c>
      <c r="AT47" s="122">
        <f>AK47</f>
        <v>-39578.094401281625</v>
      </c>
      <c r="AU47" s="127">
        <f>AM47</f>
        <v>-42671.184816743858</v>
      </c>
      <c r="AV47" s="135"/>
      <c r="AW47" s="135"/>
      <c r="AX47" s="41"/>
      <c r="AY47" s="41">
        <v>0</v>
      </c>
      <c r="AZ47" s="41">
        <v>0</v>
      </c>
      <c r="BA47" s="41">
        <v>0</v>
      </c>
      <c r="BB47" s="41">
        <v>0</v>
      </c>
      <c r="BC47" s="41">
        <v>0</v>
      </c>
      <c r="BD47" s="41">
        <v>-35614.216593781624</v>
      </c>
      <c r="BE47" s="41">
        <v>-42671.184816743858</v>
      </c>
      <c r="BF47" s="122">
        <v>-44844.063242771415</v>
      </c>
      <c r="BG47" s="41"/>
      <c r="BH47" s="41"/>
      <c r="BI47" s="41"/>
    </row>
    <row r="48" spans="1:64" s="199" customFormat="1" ht="12.75" customHeight="1" x14ac:dyDescent="0.3">
      <c r="A48" s="199" t="s">
        <v>91</v>
      </c>
      <c r="B48" s="8" t="s">
        <v>57</v>
      </c>
      <c r="C48" s="114">
        <f t="shared" ref="C48:H48" si="66">C46+C47</f>
        <v>30044</v>
      </c>
      <c r="D48" s="114">
        <f t="shared" si="66"/>
        <v>36947</v>
      </c>
      <c r="E48" s="114">
        <f t="shared" si="66"/>
        <v>71061.195964713872</v>
      </c>
      <c r="F48" s="114">
        <f t="shared" si="66"/>
        <v>72991.273536897381</v>
      </c>
      <c r="G48" s="205">
        <f t="shared" si="66"/>
        <v>58012.773738732925</v>
      </c>
      <c r="H48" s="205">
        <f t="shared" si="66"/>
        <v>67296.411589958821</v>
      </c>
      <c r="I48" s="205">
        <f>I46+I47</f>
        <v>81038.387388614545</v>
      </c>
      <c r="J48" s="205">
        <f>J46+J47</f>
        <v>64015.02174733924</v>
      </c>
      <c r="K48" s="205">
        <f>K46+K47</f>
        <v>91832.171308364195</v>
      </c>
      <c r="L48" s="140">
        <f t="shared" ref="L48:Z48" si="67">L46+L47</f>
        <v>79190.132596202224</v>
      </c>
      <c r="M48" s="140">
        <f t="shared" si="67"/>
        <v>87534.478996953389</v>
      </c>
      <c r="N48" s="206">
        <f t="shared" si="67"/>
        <v>67907.74566454679</v>
      </c>
      <c r="O48" s="205">
        <f t="shared" si="67"/>
        <v>70417.119384822741</v>
      </c>
      <c r="P48" s="205">
        <f t="shared" si="67"/>
        <v>71146.540894313541</v>
      </c>
      <c r="Q48" s="205">
        <f t="shared" si="67"/>
        <v>72991.273536897381</v>
      </c>
      <c r="R48" s="205">
        <f t="shared" si="67"/>
        <v>72798.095602662986</v>
      </c>
      <c r="S48" s="205">
        <f t="shared" si="67"/>
        <v>72058.992719486138</v>
      </c>
      <c r="T48" s="205">
        <f t="shared" si="67"/>
        <v>70256.04101929054</v>
      </c>
      <c r="U48" s="205">
        <f t="shared" si="67"/>
        <v>58012.773738732925</v>
      </c>
      <c r="V48" s="205">
        <f t="shared" si="67"/>
        <v>52618.951599161839</v>
      </c>
      <c r="W48" s="205">
        <f t="shared" si="67"/>
        <v>67429.497832562294</v>
      </c>
      <c r="X48" s="205">
        <f t="shared" si="67"/>
        <v>69170.268598326846</v>
      </c>
      <c r="Y48" s="205">
        <f t="shared" si="67"/>
        <v>67296.411589958821</v>
      </c>
      <c r="Z48" s="205">
        <f t="shared" si="67"/>
        <v>64904.871358056938</v>
      </c>
      <c r="AA48" s="205">
        <v>88298.441536599188</v>
      </c>
      <c r="AB48" s="205">
        <f t="shared" ref="AB48:AM48" si="68">AB46+AB47</f>
        <v>80972.652299905865</v>
      </c>
      <c r="AC48" s="205">
        <f t="shared" si="68"/>
        <v>81038.387388614545</v>
      </c>
      <c r="AD48" s="205">
        <f t="shared" si="68"/>
        <v>74951.579410559469</v>
      </c>
      <c r="AE48" s="205">
        <f t="shared" si="68"/>
        <v>79588.31715793864</v>
      </c>
      <c r="AF48" s="205">
        <f t="shared" si="68"/>
        <v>63073.255539486738</v>
      </c>
      <c r="AG48" s="205">
        <f t="shared" si="68"/>
        <v>64015.02174733924</v>
      </c>
      <c r="AH48" s="205">
        <f t="shared" si="68"/>
        <v>50285.842613247951</v>
      </c>
      <c r="AI48" s="205">
        <f t="shared" si="68"/>
        <v>64506.653351735848</v>
      </c>
      <c r="AJ48" s="205">
        <f t="shared" si="68"/>
        <v>79190.132596202224</v>
      </c>
      <c r="AK48" s="205">
        <f t="shared" si="68"/>
        <v>91832.171308364195</v>
      </c>
      <c r="AL48" s="205">
        <f t="shared" si="68"/>
        <v>98844.994222474837</v>
      </c>
      <c r="AM48" s="205">
        <f t="shared" si="68"/>
        <v>94350.592472524877</v>
      </c>
      <c r="AN48" s="207">
        <f>AN46+AN47</f>
        <v>87534.478996953389</v>
      </c>
      <c r="AO48" s="114">
        <f t="shared" ref="AO48:AS48" si="69">AO46+AO47</f>
        <v>88298.441536599188</v>
      </c>
      <c r="AP48" s="114">
        <f t="shared" si="69"/>
        <v>81038.387388614545</v>
      </c>
      <c r="AQ48" s="114">
        <f t="shared" si="69"/>
        <v>79588.31715793864</v>
      </c>
      <c r="AR48" s="114">
        <f t="shared" si="69"/>
        <v>64015.02174733924</v>
      </c>
      <c r="AS48" s="114">
        <f t="shared" si="69"/>
        <v>64506.653351735848</v>
      </c>
      <c r="AT48" s="114">
        <f>AT46+AT47</f>
        <v>91832.171308364195</v>
      </c>
      <c r="AU48" s="118">
        <f>AU46+AU47</f>
        <v>94350.592472524877</v>
      </c>
      <c r="AV48" s="197"/>
      <c r="AW48" s="197"/>
      <c r="AX48" s="41"/>
      <c r="AY48" s="41">
        <v>0</v>
      </c>
      <c r="AZ48" s="41">
        <v>0</v>
      </c>
      <c r="BA48" s="41">
        <v>0</v>
      </c>
      <c r="BB48" s="41">
        <v>0</v>
      </c>
      <c r="BC48" s="41"/>
      <c r="BD48" s="41">
        <v>53144.223854524229</v>
      </c>
      <c r="BE48" s="41">
        <v>94350.592472524877</v>
      </c>
      <c r="BF48" s="114">
        <f>BF46+BF47</f>
        <v>85318.285882177341</v>
      </c>
      <c r="BG48" s="41"/>
      <c r="BH48" s="41"/>
      <c r="BI48" s="41"/>
    </row>
    <row r="49" spans="1:64" s="199" customFormat="1" x14ac:dyDescent="0.3">
      <c r="A49" s="199" t="s">
        <v>92</v>
      </c>
      <c r="B49" s="8" t="s">
        <v>57</v>
      </c>
      <c r="C49" s="114">
        <v>32241</v>
      </c>
      <c r="D49" s="114">
        <v>58766</v>
      </c>
      <c r="E49" s="114">
        <v>56564.706999999995</v>
      </c>
      <c r="F49" s="114">
        <v>60434.997394367107</v>
      </c>
      <c r="G49" s="114">
        <v>74609.631248535894</v>
      </c>
      <c r="H49" s="114">
        <v>82952.963000000003</v>
      </c>
      <c r="I49" s="114">
        <v>91814.931000000011</v>
      </c>
      <c r="J49" s="205">
        <v>118986.692</v>
      </c>
      <c r="K49" s="205">
        <f>AK49</f>
        <v>151855.35529600002</v>
      </c>
      <c r="L49" s="140">
        <f>AJ49</f>
        <v>150032.22500000001</v>
      </c>
      <c r="M49" s="106">
        <f>AN49</f>
        <v>144512.443</v>
      </c>
      <c r="N49" s="206">
        <v>54007.3</v>
      </c>
      <c r="O49" s="114">
        <v>57234.82</v>
      </c>
      <c r="P49" s="114">
        <v>58760.79</v>
      </c>
      <c r="Q49" s="114">
        <v>61567.762999999999</v>
      </c>
      <c r="R49" s="114">
        <v>60309.250280780216</v>
      </c>
      <c r="S49" s="114">
        <v>62078.504239036483</v>
      </c>
      <c r="T49" s="114">
        <v>60179.359454840363</v>
      </c>
      <c r="U49" s="114">
        <f>G49</f>
        <v>74609.631248535894</v>
      </c>
      <c r="V49" s="114">
        <v>72060.992946355676</v>
      </c>
      <c r="W49" s="114">
        <v>79427.692673019992</v>
      </c>
      <c r="X49" s="114">
        <v>84081.222673019991</v>
      </c>
      <c r="Y49" s="114">
        <v>82952.963000000003</v>
      </c>
      <c r="Z49" s="114">
        <v>86293.237000000008</v>
      </c>
      <c r="AA49" s="205">
        <v>89232.435000000012</v>
      </c>
      <c r="AB49" s="205">
        <v>89248.565000000002</v>
      </c>
      <c r="AC49" s="114">
        <f>I49</f>
        <v>91814.931000000011</v>
      </c>
      <c r="AD49" s="114">
        <v>93440.168000000005</v>
      </c>
      <c r="AE49" s="114">
        <v>94796.490549151844</v>
      </c>
      <c r="AF49" s="114">
        <v>110635.743</v>
      </c>
      <c r="AG49" s="114">
        <f>J49</f>
        <v>118986.692</v>
      </c>
      <c r="AH49" s="114">
        <v>127912.88099999999</v>
      </c>
      <c r="AI49" s="114">
        <v>142781.38940000001</v>
      </c>
      <c r="AJ49" s="114">
        <v>150032.22500000001</v>
      </c>
      <c r="AK49" s="114">
        <v>151855.35529600002</v>
      </c>
      <c r="AL49" s="114">
        <v>152807.61799999999</v>
      </c>
      <c r="AM49" s="114">
        <v>145847.29230018146</v>
      </c>
      <c r="AN49" s="110">
        <v>144512.443</v>
      </c>
      <c r="AO49" s="114">
        <f>AA49</f>
        <v>89232.435000000012</v>
      </c>
      <c r="AP49" s="114">
        <f>AC49</f>
        <v>91814.931000000011</v>
      </c>
      <c r="AQ49" s="114">
        <f>AE49</f>
        <v>94796.490549151844</v>
      </c>
      <c r="AR49" s="114">
        <f>AG49</f>
        <v>118986.692</v>
      </c>
      <c r="AS49" s="114">
        <f>AI49</f>
        <v>142781.38940000001</v>
      </c>
      <c r="AT49" s="114">
        <f>AK49</f>
        <v>151855.35529600002</v>
      </c>
      <c r="AU49" s="118">
        <f>AM49</f>
        <v>145847.29230018146</v>
      </c>
      <c r="AV49" s="197"/>
      <c r="AW49" s="197"/>
      <c r="AX49" s="41"/>
      <c r="AY49" s="41">
        <v>0</v>
      </c>
      <c r="AZ49" s="41">
        <v>0</v>
      </c>
      <c r="BA49" s="41">
        <v>0</v>
      </c>
      <c r="BB49" s="41">
        <v>0</v>
      </c>
      <c r="BC49" s="41">
        <v>-4.7599999990779907E-2</v>
      </c>
      <c r="BD49" s="41">
        <v>5461.1469171179342</v>
      </c>
      <c r="BE49" s="41">
        <v>145847.29230018146</v>
      </c>
      <c r="BF49" s="208">
        <v>142353.35030018148</v>
      </c>
      <c r="BG49" s="41"/>
      <c r="BH49" s="41">
        <v>-2159.0926998185173</v>
      </c>
      <c r="BI49" s="41"/>
    </row>
    <row r="50" spans="1:64" x14ac:dyDescent="0.3">
      <c r="A50" s="3" t="s">
        <v>93</v>
      </c>
      <c r="B50" s="2" t="s">
        <v>57</v>
      </c>
      <c r="C50" s="129">
        <f t="shared" ref="C50:H50" si="70">C49-C51-C52</f>
        <v>31908</v>
      </c>
      <c r="D50" s="129">
        <f t="shared" si="70"/>
        <v>58627</v>
      </c>
      <c r="E50" s="129">
        <f t="shared" si="70"/>
        <v>56237.407999999996</v>
      </c>
      <c r="F50" s="129">
        <f t="shared" si="70"/>
        <v>59389.54939436711</v>
      </c>
      <c r="G50" s="129">
        <f t="shared" si="70"/>
        <v>57679.351575515895</v>
      </c>
      <c r="H50" s="129">
        <f t="shared" si="70"/>
        <v>64951.17</v>
      </c>
      <c r="I50" s="129">
        <f>I49-I51-I52</f>
        <v>74181.302000000011</v>
      </c>
      <c r="J50" s="130">
        <f>J49-J51-J52</f>
        <v>102187.579</v>
      </c>
      <c r="K50" s="130">
        <f>K49-K51-K52</f>
        <v>129963.71775000001</v>
      </c>
      <c r="L50" s="131">
        <f t="shared" ref="L50" si="71">L49-L51-L52</f>
        <v>129303.798</v>
      </c>
      <c r="M50" s="132">
        <f>M49-M51-M52</f>
        <v>120253.02500000001</v>
      </c>
      <c r="N50" s="133">
        <f t="shared" ref="N50:Z50" si="72">N49-N51-N52</f>
        <v>53676.200000000004</v>
      </c>
      <c r="O50" s="129">
        <f t="shared" si="72"/>
        <v>56839.042999999998</v>
      </c>
      <c r="P50" s="129">
        <f t="shared" si="72"/>
        <v>58253.675999999999</v>
      </c>
      <c r="Q50" s="129">
        <f t="shared" si="72"/>
        <v>60505.519</v>
      </c>
      <c r="R50" s="129">
        <f t="shared" si="72"/>
        <v>59202.079452194121</v>
      </c>
      <c r="S50" s="129">
        <f t="shared" si="72"/>
        <v>59878.159357184755</v>
      </c>
      <c r="T50" s="129">
        <f t="shared" si="72"/>
        <v>58153.637914024781</v>
      </c>
      <c r="U50" s="129">
        <f t="shared" si="72"/>
        <v>57679.351575515895</v>
      </c>
      <c r="V50" s="129">
        <f t="shared" si="72"/>
        <v>55410.766585963509</v>
      </c>
      <c r="W50" s="129">
        <f t="shared" si="72"/>
        <v>62500.273999999998</v>
      </c>
      <c r="X50" s="129">
        <f t="shared" si="72"/>
        <v>66011.046999999991</v>
      </c>
      <c r="Y50" s="129">
        <f t="shared" si="72"/>
        <v>64951.17</v>
      </c>
      <c r="Z50" s="129">
        <f t="shared" si="72"/>
        <v>68269.364000000001</v>
      </c>
      <c r="AA50" s="130">
        <v>71298.379000000015</v>
      </c>
      <c r="AB50" s="130">
        <f t="shared" ref="AB50:AF50" si="73">AB49-AB51-AB52</f>
        <v>71334.835000000006</v>
      </c>
      <c r="AC50" s="129">
        <f t="shared" si="73"/>
        <v>74181.302000000011</v>
      </c>
      <c r="AD50" s="129">
        <f t="shared" si="73"/>
        <v>75931.697</v>
      </c>
      <c r="AE50" s="129">
        <f t="shared" si="73"/>
        <v>77913.546263572178</v>
      </c>
      <c r="AF50" s="129">
        <f t="shared" si="73"/>
        <v>93755.369000000006</v>
      </c>
      <c r="AG50" s="129">
        <f>AG49-AG51-AG52</f>
        <v>102187.579</v>
      </c>
      <c r="AH50" s="129">
        <f t="shared" ref="AH50:AU50" si="74">AH49-AH51-AH52</f>
        <v>111252.045</v>
      </c>
      <c r="AI50" s="129">
        <f t="shared" si="74"/>
        <v>124766.10840000001</v>
      </c>
      <c r="AJ50" s="129">
        <f t="shared" si="74"/>
        <v>129303.798</v>
      </c>
      <c r="AK50" s="129">
        <f t="shared" si="74"/>
        <v>129963.71775000001</v>
      </c>
      <c r="AL50" s="129">
        <f t="shared" si="74"/>
        <v>129537.56499999999</v>
      </c>
      <c r="AM50" s="129">
        <f>AM49-AM51-AM52</f>
        <v>123280.59506631146</v>
      </c>
      <c r="AN50" s="141">
        <f t="shared" si="74"/>
        <v>120253.02500000001</v>
      </c>
      <c r="AO50" s="129">
        <f t="shared" si="74"/>
        <v>71298.379000000015</v>
      </c>
      <c r="AP50" s="129">
        <f t="shared" si="74"/>
        <v>74181.302000000011</v>
      </c>
      <c r="AQ50" s="129">
        <f t="shared" si="74"/>
        <v>77913.546263572178</v>
      </c>
      <c r="AR50" s="129">
        <f t="shared" si="74"/>
        <v>102187.579</v>
      </c>
      <c r="AS50" s="129">
        <f t="shared" si="74"/>
        <v>124766.10840000001</v>
      </c>
      <c r="AT50" s="129">
        <f t="shared" si="74"/>
        <v>129963.71775000001</v>
      </c>
      <c r="AU50" s="112">
        <f t="shared" si="74"/>
        <v>123280.59506631146</v>
      </c>
      <c r="AV50" s="135"/>
      <c r="AW50" s="135"/>
      <c r="AX50" s="41"/>
      <c r="AY50" s="41">
        <v>0</v>
      </c>
      <c r="AZ50" s="41">
        <v>0</v>
      </c>
      <c r="BA50" s="41">
        <v>0</v>
      </c>
      <c r="BB50" s="41">
        <v>0</v>
      </c>
      <c r="BC50" s="41">
        <v>-4.7599999990779907E-2</v>
      </c>
      <c r="BD50" s="41">
        <v>1512.5709900510847</v>
      </c>
      <c r="BE50" s="41">
        <v>123280.59506631146</v>
      </c>
      <c r="BF50" s="129">
        <f>BF49-BF51-BF52</f>
        <v>118093.93309029772</v>
      </c>
      <c r="BG50" s="41"/>
      <c r="BH50" s="41"/>
      <c r="BI50" s="41"/>
    </row>
    <row r="51" spans="1:64" x14ac:dyDescent="0.3">
      <c r="A51" s="3" t="s">
        <v>94</v>
      </c>
      <c r="B51" s="2" t="s">
        <v>57</v>
      </c>
      <c r="C51" s="129">
        <f>'[1]Historical Financials in USD'!C51*'[1]Historical Financials in USD'!C9</f>
        <v>333</v>
      </c>
      <c r="D51" s="129">
        <f>'[1]Historical Financials in USD'!D51*'[1]Historical Financials in USD'!D9</f>
        <v>139</v>
      </c>
      <c r="E51" s="129">
        <f>'[1]Historical Financials in USD'!E51*'[1]Historical Financials in USD'!E9</f>
        <v>327.29899999999998</v>
      </c>
      <c r="F51" s="129">
        <f>1045.448</f>
        <v>1045.4480000000001</v>
      </c>
      <c r="G51" s="129">
        <f>'[1]Historical Financials in USD'!G51*'[1]Historical Financials in USD'!G9</f>
        <v>2056.2080000000001</v>
      </c>
      <c r="H51" s="129">
        <f>'[1]Historical Financials in USD'!H51*'[1]Historical Financials in USD'!H9</f>
        <v>3127.721</v>
      </c>
      <c r="I51" s="129">
        <v>2759.5569999999998</v>
      </c>
      <c r="J51" s="130">
        <v>1925.0409999999999</v>
      </c>
      <c r="K51" s="130">
        <f>AK51</f>
        <v>7017.5658729999996</v>
      </c>
      <c r="L51" s="131">
        <f>AJ51</f>
        <v>5854.3549999999996</v>
      </c>
      <c r="M51" s="132">
        <f>AN51</f>
        <v>9385.3459999999995</v>
      </c>
      <c r="N51" s="133">
        <f>'[1]Historical Financials in USD'!N51*'[1]Historical Financials in USD'!N9</f>
        <v>331.1</v>
      </c>
      <c r="O51" s="129">
        <f>'[1]Historical Financials in USD'!O51*'[1]Historical Financials in USD'!O9</f>
        <v>395.77699999999999</v>
      </c>
      <c r="P51" s="129">
        <f>'[1]Historical Financials in USD'!P51*'[1]Historical Financials in USD'!P9</f>
        <v>507.11399999999998</v>
      </c>
      <c r="Q51" s="129">
        <f>'[1]Historical Financials in USD'!Q51*'[1]Historical Financials in USD'!Q9</f>
        <v>1062.2439999999999</v>
      </c>
      <c r="R51" s="129">
        <v>1107.1708285860973</v>
      </c>
      <c r="S51" s="129">
        <v>2200.3448818517259</v>
      </c>
      <c r="T51" s="129">
        <v>2025.7215408155839</v>
      </c>
      <c r="U51" s="129">
        <f>G51</f>
        <v>2056.2080000000001</v>
      </c>
      <c r="V51" s="129">
        <f>'[1]Historical Financials in USD'!V51*'[1]Historical Financials in USD'!V9</f>
        <v>1776.15468737217</v>
      </c>
      <c r="W51" s="129">
        <f>'[1]Historical Financials in USD'!W51*'[1]Historical Financials in USD'!W9</f>
        <v>2053.3470000000002</v>
      </c>
      <c r="X51" s="129">
        <v>3196.1039999999998</v>
      </c>
      <c r="Y51" s="129">
        <f>'[1]Historical Financials in USD'!Y51*'[1]Historical Financials in USD'!Y9</f>
        <v>3127.721</v>
      </c>
      <c r="Z51" s="129">
        <f>'[1]Historical Financials in USD'!Z51*'[1]Historical Financials in USD'!Z9</f>
        <v>3149.8009999999999</v>
      </c>
      <c r="AA51" s="130">
        <v>3059.9839999999999</v>
      </c>
      <c r="AB51" s="130">
        <v>3039.6579999999999</v>
      </c>
      <c r="AC51" s="129">
        <f>I51</f>
        <v>2759.5569999999998</v>
      </c>
      <c r="AD51" s="129">
        <v>2634.3989999999999</v>
      </c>
      <c r="AE51" s="129">
        <v>2008.8726125596804</v>
      </c>
      <c r="AF51" s="129">
        <v>2006.3019999999999</v>
      </c>
      <c r="AG51" s="129">
        <f>J51</f>
        <v>1925.0409999999999</v>
      </c>
      <c r="AH51" s="129">
        <v>1786.7639999999999</v>
      </c>
      <c r="AI51" s="129">
        <v>3141.2089999999998</v>
      </c>
      <c r="AJ51" s="129">
        <v>5854.3549999999996</v>
      </c>
      <c r="AK51" s="129">
        <v>7017.5658729999996</v>
      </c>
      <c r="AL51" s="129">
        <v>8395.9809999999998</v>
      </c>
      <c r="AM51" s="129">
        <v>7692.6252338699996</v>
      </c>
      <c r="AN51" s="141">
        <v>9385.3459999999995</v>
      </c>
      <c r="AO51" s="129">
        <f>AA51</f>
        <v>3059.9839999999999</v>
      </c>
      <c r="AP51" s="129">
        <f>AC51</f>
        <v>2759.5569999999998</v>
      </c>
      <c r="AQ51" s="129">
        <f>AE51</f>
        <v>2008.8726125596804</v>
      </c>
      <c r="AR51" s="129">
        <f>AG51</f>
        <v>1925.0409999999999</v>
      </c>
      <c r="AS51" s="129">
        <f>AI51</f>
        <v>3141.2089999999998</v>
      </c>
      <c r="AT51" s="129">
        <f>AK51</f>
        <v>7017.5658729999996</v>
      </c>
      <c r="AU51" s="112">
        <f>AM51</f>
        <v>7692.6252338699996</v>
      </c>
      <c r="AV51" s="135"/>
      <c r="AW51" s="135"/>
      <c r="AX51" s="41"/>
      <c r="AY51" s="41">
        <v>0</v>
      </c>
      <c r="AZ51" s="41">
        <v>0</v>
      </c>
      <c r="BA51" s="41">
        <v>0</v>
      </c>
      <c r="BB51" s="41">
        <v>0</v>
      </c>
      <c r="BC51" s="41">
        <v>0</v>
      </c>
      <c r="BD51" s="41">
        <v>4074.5042540668333</v>
      </c>
      <c r="BE51" s="41">
        <v>7692.6252338699996</v>
      </c>
      <c r="BF51" s="203">
        <v>9385.3452098837497</v>
      </c>
      <c r="BG51" s="41"/>
      <c r="BH51" s="41">
        <v>-2268.5077661300002</v>
      </c>
      <c r="BI51" s="41"/>
    </row>
    <row r="52" spans="1:64" x14ac:dyDescent="0.3">
      <c r="A52" s="3" t="s">
        <v>95</v>
      </c>
      <c r="B52" s="2" t="s">
        <v>57</v>
      </c>
      <c r="C52" s="176">
        <v>0</v>
      </c>
      <c r="D52" s="176">
        <v>0</v>
      </c>
      <c r="E52" s="176">
        <v>0</v>
      </c>
      <c r="F52" s="176">
        <v>0</v>
      </c>
      <c r="G52" s="129">
        <v>14874.07167302</v>
      </c>
      <c r="H52" s="129">
        <v>14874.072</v>
      </c>
      <c r="I52" s="129">
        <v>14874.072</v>
      </c>
      <c r="J52" s="130">
        <v>14874.072</v>
      </c>
      <c r="K52" s="130">
        <f>AK52</f>
        <v>14874.071673</v>
      </c>
      <c r="L52" s="131">
        <f>AJ52</f>
        <v>14874.072</v>
      </c>
      <c r="M52" s="132">
        <f>AN52</f>
        <v>14874.072</v>
      </c>
      <c r="N52" s="175">
        <v>0</v>
      </c>
      <c r="O52" s="176">
        <v>0</v>
      </c>
      <c r="P52" s="176">
        <v>0</v>
      </c>
      <c r="Q52" s="176">
        <v>0</v>
      </c>
      <c r="R52" s="176">
        <v>0</v>
      </c>
      <c r="S52" s="176">
        <v>0</v>
      </c>
      <c r="T52" s="176">
        <v>0</v>
      </c>
      <c r="U52" s="129">
        <v>14874.07167302</v>
      </c>
      <c r="V52" s="129">
        <v>14874.07167302</v>
      </c>
      <c r="W52" s="129">
        <v>14874.07167302</v>
      </c>
      <c r="X52" s="129">
        <v>14874.07167302</v>
      </c>
      <c r="Y52" s="129">
        <v>14874.072</v>
      </c>
      <c r="Z52" s="129">
        <v>14874.072</v>
      </c>
      <c r="AA52" s="130">
        <v>14874.072</v>
      </c>
      <c r="AB52" s="130">
        <v>14874.072</v>
      </c>
      <c r="AC52" s="129">
        <f>I52</f>
        <v>14874.072</v>
      </c>
      <c r="AD52" s="129">
        <v>14874.072</v>
      </c>
      <c r="AE52" s="129">
        <v>14874.07167302</v>
      </c>
      <c r="AF52" s="129">
        <v>14874.072</v>
      </c>
      <c r="AG52" s="129">
        <f>J52</f>
        <v>14874.072</v>
      </c>
      <c r="AH52" s="129">
        <v>14874.072</v>
      </c>
      <c r="AI52" s="129">
        <v>14874.072</v>
      </c>
      <c r="AJ52" s="129">
        <v>14874.072</v>
      </c>
      <c r="AK52" s="129">
        <v>14874.071673</v>
      </c>
      <c r="AL52" s="129">
        <v>14874.072</v>
      </c>
      <c r="AM52" s="129">
        <v>14874.072</v>
      </c>
      <c r="AN52" s="141">
        <v>14874.072</v>
      </c>
      <c r="AO52" s="129">
        <f>AA52</f>
        <v>14874.072</v>
      </c>
      <c r="AP52" s="129">
        <f>AC52</f>
        <v>14874.072</v>
      </c>
      <c r="AQ52" s="129">
        <f>AE52</f>
        <v>14874.07167302</v>
      </c>
      <c r="AR52" s="129">
        <f>AG52</f>
        <v>14874.072</v>
      </c>
      <c r="AS52" s="129">
        <f>AI52</f>
        <v>14874.072</v>
      </c>
      <c r="AT52" s="129">
        <f>AK52</f>
        <v>14874.071673</v>
      </c>
      <c r="AU52" s="112">
        <f>AM52</f>
        <v>14874.072</v>
      </c>
      <c r="AV52" s="135"/>
      <c r="AW52" s="135"/>
      <c r="AX52" s="41"/>
      <c r="AY52" s="41">
        <v>0</v>
      </c>
      <c r="AZ52" s="41">
        <v>0</v>
      </c>
      <c r="BA52" s="41">
        <v>0</v>
      </c>
      <c r="BB52" s="41">
        <v>0</v>
      </c>
      <c r="BC52" s="41">
        <v>0</v>
      </c>
      <c r="BD52" s="41">
        <v>-125.92832699999963</v>
      </c>
      <c r="BE52" s="41">
        <v>14874.072</v>
      </c>
      <c r="BF52" s="129">
        <v>14874.072</v>
      </c>
      <c r="BG52" s="41"/>
      <c r="BH52" s="41"/>
      <c r="BI52" s="41"/>
    </row>
    <row r="53" spans="1:64" x14ac:dyDescent="0.3">
      <c r="A53" s="3" t="s">
        <v>96</v>
      </c>
      <c r="B53" s="2" t="s">
        <v>97</v>
      </c>
      <c r="C53" s="41">
        <f t="shared" ref="C53:Z53" si="75">C48/C49</f>
        <v>0.93185695232778143</v>
      </c>
      <c r="D53" s="41">
        <f t="shared" si="75"/>
        <v>0.62871388217676893</v>
      </c>
      <c r="E53" s="41">
        <f t="shared" si="75"/>
        <v>1.2562815178148785</v>
      </c>
      <c r="F53" s="41">
        <f t="shared" si="75"/>
        <v>1.2077649819457192</v>
      </c>
      <c r="G53" s="41">
        <f t="shared" si="75"/>
        <v>0.77755073665333707</v>
      </c>
      <c r="H53" s="41">
        <f t="shared" si="75"/>
        <v>0.81125988941418303</v>
      </c>
      <c r="I53" s="41">
        <f>I48/I49</f>
        <v>0.88262754767647256</v>
      </c>
      <c r="J53" s="209">
        <f>J48/J49</f>
        <v>0.53800152497171061</v>
      </c>
      <c r="K53" s="209">
        <f>K48/K49</f>
        <v>0.60473449309286964</v>
      </c>
      <c r="L53" s="210">
        <f>L48/L49</f>
        <v>0.5278208238010349</v>
      </c>
      <c r="M53" s="211">
        <f t="shared" ref="M53" si="76">M48/M49</f>
        <v>0.60572278192649054</v>
      </c>
      <c r="N53" s="212">
        <f t="shared" si="75"/>
        <v>1.2573808663744861</v>
      </c>
      <c r="O53" s="41">
        <f t="shared" si="75"/>
        <v>1.2303195744272934</v>
      </c>
      <c r="P53" s="41">
        <f t="shared" si="75"/>
        <v>1.210782579579232</v>
      </c>
      <c r="Q53" s="41">
        <f t="shared" si="75"/>
        <v>1.1855436998238409</v>
      </c>
      <c r="R53" s="41">
        <f t="shared" si="75"/>
        <v>1.2070800957355428</v>
      </c>
      <c r="S53" s="41">
        <f t="shared" si="75"/>
        <v>1.160772051498201</v>
      </c>
      <c r="T53" s="41">
        <f t="shared" si="75"/>
        <v>1.1674441478894753</v>
      </c>
      <c r="U53" s="41">
        <f t="shared" si="75"/>
        <v>0.77755073665333707</v>
      </c>
      <c r="V53" s="41">
        <f t="shared" si="75"/>
        <v>0.73020020190858226</v>
      </c>
      <c r="W53" s="41">
        <f t="shared" si="75"/>
        <v>0.84894191891169912</v>
      </c>
      <c r="X53" s="41">
        <f t="shared" si="75"/>
        <v>0.82266011838719633</v>
      </c>
      <c r="Y53" s="41">
        <f t="shared" si="75"/>
        <v>0.81125988941418303</v>
      </c>
      <c r="Z53" s="41">
        <f t="shared" si="75"/>
        <v>0.75214319933388207</v>
      </c>
      <c r="AA53" s="209">
        <v>0.98953302727421011</v>
      </c>
      <c r="AB53" s="209">
        <f t="shared" ref="AB53:AU53" si="77">AB48/AB49</f>
        <v>0.90727119589996619</v>
      </c>
      <c r="AC53" s="41">
        <f>AC48/AC49</f>
        <v>0.88262754767647256</v>
      </c>
      <c r="AD53" s="41">
        <f t="shared" si="77"/>
        <v>0.80213446759384532</v>
      </c>
      <c r="AE53" s="41">
        <f t="shared" si="77"/>
        <v>0.83957029101907743</v>
      </c>
      <c r="AF53" s="41">
        <f t="shared" si="77"/>
        <v>0.57009835907629536</v>
      </c>
      <c r="AG53" s="41">
        <f t="shared" si="77"/>
        <v>0.53800152497171061</v>
      </c>
      <c r="AH53" s="41">
        <f t="shared" si="77"/>
        <v>0.39312571353347869</v>
      </c>
      <c r="AI53" s="41">
        <f t="shared" si="77"/>
        <v>0.45178614399823064</v>
      </c>
      <c r="AJ53" s="41">
        <f t="shared" si="77"/>
        <v>0.5278208238010349</v>
      </c>
      <c r="AK53" s="41">
        <f t="shared" si="77"/>
        <v>0.60473449309286964</v>
      </c>
      <c r="AL53" s="41">
        <f t="shared" si="77"/>
        <v>0.64685907362599449</v>
      </c>
      <c r="AM53" s="41">
        <f t="shared" si="77"/>
        <v>0.64691356955968315</v>
      </c>
      <c r="AN53" s="213">
        <f t="shared" si="77"/>
        <v>0.60572278192649054</v>
      </c>
      <c r="AO53" s="41">
        <f t="shared" si="77"/>
        <v>0.98953302727421011</v>
      </c>
      <c r="AP53" s="41">
        <f t="shared" si="77"/>
        <v>0.88262754767647256</v>
      </c>
      <c r="AQ53" s="41">
        <f t="shared" si="77"/>
        <v>0.83957029101907743</v>
      </c>
      <c r="AR53" s="41">
        <f t="shared" si="77"/>
        <v>0.53800152497171061</v>
      </c>
      <c r="AS53" s="41">
        <f t="shared" si="77"/>
        <v>0.45178614399823064</v>
      </c>
      <c r="AT53" s="41">
        <f t="shared" si="77"/>
        <v>0.60473449309286964</v>
      </c>
      <c r="AU53" s="214">
        <f t="shared" si="77"/>
        <v>0.64691356955968315</v>
      </c>
      <c r="AV53" s="215"/>
      <c r="AW53" s="215"/>
      <c r="AX53" s="41"/>
      <c r="AY53" s="41">
        <v>0</v>
      </c>
      <c r="AZ53" s="41">
        <v>0</v>
      </c>
      <c r="BA53" s="41">
        <v>0</v>
      </c>
      <c r="BB53" s="41">
        <v>0</v>
      </c>
      <c r="BC53" s="41">
        <v>-0.36946051268121322</v>
      </c>
      <c r="BD53" s="41">
        <v>0.34046210224997586</v>
      </c>
      <c r="BE53" s="41">
        <v>0.64691356955968315</v>
      </c>
      <c r="BF53" s="41">
        <f>BF48/BF49</f>
        <v>0.5993416080637799</v>
      </c>
      <c r="BG53" s="41"/>
      <c r="BH53" s="41"/>
      <c r="BI53" s="41"/>
    </row>
    <row r="54" spans="1:64" x14ac:dyDescent="0.3">
      <c r="A54" s="3" t="s">
        <v>98</v>
      </c>
      <c r="B54" s="2" t="s">
        <v>57</v>
      </c>
      <c r="C54" s="116">
        <f t="shared" ref="C54:H54" si="78">C49+C48</f>
        <v>62285</v>
      </c>
      <c r="D54" s="116">
        <f t="shared" si="78"/>
        <v>95713</v>
      </c>
      <c r="E54" s="116">
        <f t="shared" si="78"/>
        <v>127625.90296471387</v>
      </c>
      <c r="F54" s="116">
        <f t="shared" si="78"/>
        <v>133426.2709312645</v>
      </c>
      <c r="G54" s="116">
        <f t="shared" si="78"/>
        <v>132622.40498726882</v>
      </c>
      <c r="H54" s="116">
        <f t="shared" si="78"/>
        <v>150249.37458995881</v>
      </c>
      <c r="I54" s="116">
        <f>I49+I48</f>
        <v>172853.31838861457</v>
      </c>
      <c r="J54" s="216">
        <f>J49+J48</f>
        <v>183001.71374733924</v>
      </c>
      <c r="K54" s="216">
        <f>K49+K48</f>
        <v>243687.52660436422</v>
      </c>
      <c r="L54" s="217">
        <f>L49+L48</f>
        <v>229222.35759620223</v>
      </c>
      <c r="M54" s="218">
        <f>M49+M48</f>
        <v>232046.92199695337</v>
      </c>
      <c r="N54" s="219">
        <f t="shared" ref="N54:Z54" si="79">N49+N48</f>
        <v>121915.04566454679</v>
      </c>
      <c r="O54" s="116">
        <f t="shared" si="79"/>
        <v>127651.93938482273</v>
      </c>
      <c r="P54" s="116">
        <f t="shared" si="79"/>
        <v>129907.33089431355</v>
      </c>
      <c r="Q54" s="116">
        <f t="shared" si="79"/>
        <v>134559.03653689739</v>
      </c>
      <c r="R54" s="116">
        <f t="shared" si="79"/>
        <v>133107.34588344319</v>
      </c>
      <c r="S54" s="116">
        <f t="shared" si="79"/>
        <v>134137.49695852262</v>
      </c>
      <c r="T54" s="116">
        <f t="shared" si="79"/>
        <v>130435.4004741309</v>
      </c>
      <c r="U54" s="116">
        <f t="shared" si="79"/>
        <v>132622.40498726882</v>
      </c>
      <c r="V54" s="116">
        <f t="shared" si="79"/>
        <v>124679.94454551752</v>
      </c>
      <c r="W54" s="116">
        <f t="shared" si="79"/>
        <v>146857.19050558229</v>
      </c>
      <c r="X54" s="116">
        <f t="shared" si="79"/>
        <v>153251.49127134684</v>
      </c>
      <c r="Y54" s="116">
        <f t="shared" si="79"/>
        <v>150249.37458995881</v>
      </c>
      <c r="Z54" s="116">
        <f t="shared" si="79"/>
        <v>151198.10835805695</v>
      </c>
      <c r="AA54" s="216">
        <v>177530.87653659919</v>
      </c>
      <c r="AB54" s="216">
        <f t="shared" ref="AB54:AF54" si="80">AB49+AB48</f>
        <v>170221.21729990587</v>
      </c>
      <c r="AC54" s="116">
        <f>AC49+AC48</f>
        <v>172853.31838861457</v>
      </c>
      <c r="AD54" s="116">
        <f t="shared" si="80"/>
        <v>168391.74741055947</v>
      </c>
      <c r="AE54" s="116">
        <f t="shared" si="80"/>
        <v>174384.80770709048</v>
      </c>
      <c r="AF54" s="116">
        <f t="shared" si="80"/>
        <v>173708.99853948673</v>
      </c>
      <c r="AG54" s="116">
        <f>AG49+AG48</f>
        <v>183001.71374733924</v>
      </c>
      <c r="AH54" s="116">
        <f t="shared" ref="AH54:AM54" si="81">AH49+AH48</f>
        <v>178198.72361324794</v>
      </c>
      <c r="AI54" s="116">
        <f t="shared" si="81"/>
        <v>207288.04275173586</v>
      </c>
      <c r="AJ54" s="116">
        <f t="shared" si="81"/>
        <v>229222.35759620223</v>
      </c>
      <c r="AK54" s="116">
        <f t="shared" si="81"/>
        <v>243687.52660436422</v>
      </c>
      <c r="AL54" s="116">
        <f t="shared" si="81"/>
        <v>251652.61222247483</v>
      </c>
      <c r="AM54" s="116">
        <f t="shared" si="81"/>
        <v>240197.88477270634</v>
      </c>
      <c r="AN54" s="220">
        <f>AN49+AN48</f>
        <v>232046.92199695337</v>
      </c>
      <c r="AO54" s="116">
        <f t="shared" ref="AO54:AS54" si="82">AO49+AO48</f>
        <v>177530.87653659919</v>
      </c>
      <c r="AP54" s="116">
        <f t="shared" si="82"/>
        <v>172853.31838861457</v>
      </c>
      <c r="AQ54" s="116">
        <f t="shared" si="82"/>
        <v>174384.80770709048</v>
      </c>
      <c r="AR54" s="116">
        <f t="shared" si="82"/>
        <v>183001.71374733924</v>
      </c>
      <c r="AS54" s="116">
        <f t="shared" si="82"/>
        <v>207288.04275173586</v>
      </c>
      <c r="AT54" s="116">
        <f>AT49+AT48</f>
        <v>243687.52660436422</v>
      </c>
      <c r="AU54" s="221">
        <f>AU49+AU48</f>
        <v>240197.88477270634</v>
      </c>
      <c r="AV54" s="222"/>
      <c r="AW54" s="222"/>
      <c r="AX54" s="41"/>
      <c r="AY54" s="41">
        <v>0</v>
      </c>
      <c r="AZ54" s="41">
        <v>0</v>
      </c>
      <c r="BA54" s="41">
        <v>0</v>
      </c>
      <c r="BB54" s="41">
        <v>0</v>
      </c>
      <c r="BC54" s="41"/>
      <c r="BD54" s="41">
        <v>58605.370771642134</v>
      </c>
      <c r="BE54" s="41">
        <v>240197.88477270634</v>
      </c>
      <c r="BF54" s="116">
        <f>BF49+BF48</f>
        <v>227671.63618235884</v>
      </c>
      <c r="BG54" s="41"/>
      <c r="BH54" s="41"/>
      <c r="BI54" s="41"/>
    </row>
    <row r="55" spans="1:64" x14ac:dyDescent="0.3">
      <c r="A55" s="36"/>
      <c r="B55" s="37"/>
      <c r="C55" s="36"/>
      <c r="D55" s="36"/>
      <c r="E55" s="36"/>
      <c r="F55" s="36"/>
      <c r="G55" s="36"/>
      <c r="H55" s="36"/>
      <c r="I55" s="36"/>
      <c r="J55" s="223"/>
      <c r="K55" s="223"/>
      <c r="L55" s="224"/>
      <c r="M55" s="225"/>
      <c r="N55" s="35"/>
      <c r="O55" s="36"/>
      <c r="P55" s="36"/>
      <c r="Q55" s="36"/>
      <c r="R55" s="36"/>
      <c r="S55" s="36"/>
      <c r="T55" s="36"/>
      <c r="U55" s="36"/>
      <c r="V55" s="36"/>
      <c r="W55" s="36"/>
      <c r="X55" s="36"/>
      <c r="Y55" s="36"/>
      <c r="Z55" s="36"/>
      <c r="AA55" s="223"/>
      <c r="AB55" s="223"/>
      <c r="AC55" s="36"/>
      <c r="AD55" s="36"/>
      <c r="AE55" s="36"/>
      <c r="AF55" s="36"/>
      <c r="AG55" s="36"/>
      <c r="AH55" s="36"/>
      <c r="AI55" s="36"/>
      <c r="AJ55" s="36"/>
      <c r="AK55" s="36"/>
      <c r="AL55" s="36"/>
      <c r="AM55" s="36"/>
      <c r="AN55" s="226"/>
      <c r="AO55" s="36"/>
      <c r="AP55" s="36"/>
      <c r="AQ55" s="36"/>
      <c r="AR55" s="36"/>
      <c r="AS55" s="36"/>
      <c r="AT55" s="36"/>
      <c r="AU55" s="227"/>
      <c r="AV55" s="228"/>
      <c r="AW55" s="228"/>
      <c r="AX55" s="41"/>
      <c r="AY55" s="41">
        <v>0</v>
      </c>
      <c r="AZ55" s="41">
        <v>0</v>
      </c>
      <c r="BA55" s="41">
        <v>0</v>
      </c>
      <c r="BB55" s="41">
        <v>0</v>
      </c>
      <c r="BC55" s="41">
        <v>0</v>
      </c>
      <c r="BD55" s="41">
        <v>0</v>
      </c>
      <c r="BE55" s="41">
        <v>0</v>
      </c>
      <c r="BF55" s="36"/>
      <c r="BG55" s="41"/>
      <c r="BH55" s="41"/>
      <c r="BI55" s="41"/>
    </row>
    <row r="56" spans="1:64" x14ac:dyDescent="0.3">
      <c r="I56" s="3"/>
      <c r="J56" s="229"/>
      <c r="K56" s="229"/>
      <c r="L56" s="230"/>
      <c r="M56" s="231"/>
      <c r="N56" s="232"/>
      <c r="W56" s="3"/>
      <c r="X56" s="3"/>
      <c r="Y56" s="3"/>
      <c r="Z56" s="3"/>
      <c r="AA56" s="229"/>
      <c r="AB56" s="229"/>
      <c r="AN56" s="233"/>
      <c r="AU56" s="234"/>
      <c r="AV56" s="235"/>
      <c r="AW56" s="235"/>
      <c r="AX56" s="41"/>
      <c r="AY56" s="41">
        <v>0</v>
      </c>
      <c r="AZ56" s="41">
        <v>0</v>
      </c>
      <c r="BA56" s="41">
        <v>0</v>
      </c>
      <c r="BB56" s="41">
        <v>0</v>
      </c>
      <c r="BC56" s="41">
        <v>0</v>
      </c>
      <c r="BD56" s="41">
        <v>0</v>
      </c>
      <c r="BE56" s="41">
        <v>0</v>
      </c>
      <c r="BG56" s="41"/>
      <c r="BH56" s="41"/>
      <c r="BI56" s="41"/>
    </row>
    <row r="57" spans="1:64" s="30" customFormat="1" ht="25" x14ac:dyDescent="0.5">
      <c r="A57" s="17" t="s">
        <v>99</v>
      </c>
      <c r="B57" s="18"/>
      <c r="C57" s="19"/>
      <c r="D57" s="19"/>
      <c r="E57" s="19"/>
      <c r="F57" s="19"/>
      <c r="G57" s="20"/>
      <c r="H57" s="20"/>
      <c r="I57" s="20"/>
      <c r="J57" s="20"/>
      <c r="K57" s="20"/>
      <c r="L57" s="181"/>
      <c r="M57" s="24"/>
      <c r="N57" s="182"/>
      <c r="O57" s="20"/>
      <c r="P57" s="20"/>
      <c r="Q57" s="20"/>
      <c r="R57" s="20"/>
      <c r="S57" s="20"/>
      <c r="T57" s="20"/>
      <c r="U57" s="20"/>
      <c r="V57" s="20"/>
      <c r="W57" s="20"/>
      <c r="X57" s="20"/>
      <c r="Y57" s="20"/>
      <c r="Z57" s="20"/>
      <c r="AA57" s="20"/>
      <c r="AB57" s="20"/>
      <c r="AC57" s="19"/>
      <c r="AD57" s="19"/>
      <c r="AE57" s="19"/>
      <c r="AF57" s="19"/>
      <c r="AG57" s="19"/>
      <c r="AH57" s="19"/>
      <c r="AI57" s="19"/>
      <c r="AJ57" s="19"/>
      <c r="AK57" s="19"/>
      <c r="AL57" s="19"/>
      <c r="AM57" s="19"/>
      <c r="AN57" s="28"/>
      <c r="AO57" s="19"/>
      <c r="AP57" s="19"/>
      <c r="AQ57" s="19"/>
      <c r="AR57" s="19"/>
      <c r="AS57" s="19"/>
      <c r="AT57" s="19"/>
      <c r="AU57" s="29"/>
      <c r="AV57" s="29"/>
      <c r="AW57" s="29"/>
      <c r="AX57" s="41"/>
      <c r="AY57" s="41">
        <v>0</v>
      </c>
      <c r="AZ57" s="41">
        <v>0</v>
      </c>
      <c r="BA57" s="41">
        <v>0</v>
      </c>
      <c r="BB57" s="41">
        <v>0</v>
      </c>
      <c r="BC57" s="41">
        <v>0</v>
      </c>
      <c r="BD57" s="41">
        <v>0</v>
      </c>
      <c r="BE57" s="41">
        <v>0</v>
      </c>
      <c r="BF57" s="19"/>
      <c r="BG57" s="41"/>
      <c r="BH57" s="41"/>
      <c r="BI57" s="41"/>
    </row>
    <row r="58" spans="1:64" x14ac:dyDescent="0.3">
      <c r="A58" s="199" t="s">
        <v>100</v>
      </c>
      <c r="B58" s="2" t="s">
        <v>57</v>
      </c>
      <c r="C58" s="129">
        <f t="shared" ref="C58:H58" si="83">C15</f>
        <v>12598.892037187703</v>
      </c>
      <c r="D58" s="129">
        <f t="shared" si="83"/>
        <v>16893.61615875503</v>
      </c>
      <c r="E58" s="129">
        <f t="shared" si="83"/>
        <v>14341.036854706465</v>
      </c>
      <c r="F58" s="129">
        <f t="shared" si="83"/>
        <v>14683.230933748007</v>
      </c>
      <c r="G58" s="129">
        <f t="shared" si="83"/>
        <v>18458.275642770219</v>
      </c>
      <c r="H58" s="129">
        <f t="shared" si="83"/>
        <v>21957.556401914953</v>
      </c>
      <c r="I58" s="129">
        <f>I15</f>
        <v>27365.670995187207</v>
      </c>
      <c r="J58" s="129">
        <f>J15</f>
        <v>34077.45016858937</v>
      </c>
      <c r="K58" s="129">
        <f>K15</f>
        <v>46589.086444475666</v>
      </c>
      <c r="L58" s="131">
        <f t="shared" ref="L58:L70" si="84">SUM(AG58:AJ58)</f>
        <v>44566.970529255144</v>
      </c>
      <c r="M58" s="132">
        <f t="shared" ref="M58:M70" si="85">SUM(AK58:AN58)</f>
        <v>40073.807906148613</v>
      </c>
      <c r="N58" s="133">
        <f t="shared" ref="N58:Z58" si="86">N15</f>
        <v>2728.9290302383843</v>
      </c>
      <c r="O58" s="129">
        <f t="shared" si="86"/>
        <v>3973.8986550615773</v>
      </c>
      <c r="P58" s="129">
        <f t="shared" si="86"/>
        <v>3996.4319668739645</v>
      </c>
      <c r="Q58" s="129">
        <f t="shared" si="86"/>
        <v>3983.9712815740886</v>
      </c>
      <c r="R58" s="129">
        <f t="shared" si="86"/>
        <v>4564.7158750190174</v>
      </c>
      <c r="S58" s="129">
        <f t="shared" si="86"/>
        <v>4967.6911947234566</v>
      </c>
      <c r="T58" s="129">
        <f t="shared" si="86"/>
        <v>4351.9445855158519</v>
      </c>
      <c r="U58" s="129">
        <f t="shared" si="86"/>
        <v>4573.923987511891</v>
      </c>
      <c r="V58" s="129">
        <f t="shared" si="86"/>
        <v>4760.9631841459059</v>
      </c>
      <c r="W58" s="129">
        <f t="shared" si="86"/>
        <v>6212.132216600181</v>
      </c>
      <c r="X58" s="129">
        <f t="shared" si="86"/>
        <v>5911.347079164846</v>
      </c>
      <c r="Y58" s="129">
        <f t="shared" si="86"/>
        <v>5073.1139220040222</v>
      </c>
      <c r="Z58" s="129">
        <f t="shared" si="86"/>
        <v>4804.096332878582</v>
      </c>
      <c r="AA58" s="129">
        <v>7749.5042689853317</v>
      </c>
      <c r="AB58" s="129">
        <f t="shared" ref="AB58:AD58" si="87">AB15</f>
        <v>7560.9718045045393</v>
      </c>
      <c r="AC58" s="129">
        <f t="shared" si="87"/>
        <v>7251.098588465843</v>
      </c>
      <c r="AD58" s="129">
        <f t="shared" si="87"/>
        <v>7681.4401338957323</v>
      </c>
      <c r="AE58" s="129">
        <f>AE15</f>
        <v>8188.6900193756355</v>
      </c>
      <c r="AF58" s="129">
        <f>AF15</f>
        <v>9771.9235752647492</v>
      </c>
      <c r="AG58" s="129">
        <f>J58-AD58-AE58-AF58</f>
        <v>8435.3964400532514</v>
      </c>
      <c r="AH58" s="129">
        <f t="shared" ref="AH58:AP58" si="88">AH15</f>
        <v>10289.799532620993</v>
      </c>
      <c r="AI58" s="129">
        <f t="shared" si="88"/>
        <v>12394.367090379281</v>
      </c>
      <c r="AJ58" s="129">
        <f t="shared" si="88"/>
        <v>13447.407466201623</v>
      </c>
      <c r="AK58" s="129">
        <f t="shared" si="88"/>
        <v>10457.512355273777</v>
      </c>
      <c r="AL58" s="129">
        <f t="shared" si="88"/>
        <v>9604.2935179112392</v>
      </c>
      <c r="AM58" s="129">
        <f t="shared" si="88"/>
        <v>11418.99928215523</v>
      </c>
      <c r="AN58" s="141">
        <f>AN15</f>
        <v>8593.0027508083658</v>
      </c>
      <c r="AO58" s="129">
        <f t="shared" si="88"/>
        <v>12553.600601863913</v>
      </c>
      <c r="AP58" s="129">
        <f t="shared" si="88"/>
        <v>14812.070392970381</v>
      </c>
      <c r="AQ58" s="129">
        <f>AQ15</f>
        <v>15870.130153271368</v>
      </c>
      <c r="AR58" s="129">
        <f t="shared" ref="AR58:AT58" si="89">AR15</f>
        <v>18207.320015318001</v>
      </c>
      <c r="AS58" s="129">
        <f t="shared" si="89"/>
        <v>22684.166623000274</v>
      </c>
      <c r="AT58" s="129">
        <f t="shared" si="89"/>
        <v>23904.9198214754</v>
      </c>
      <c r="AU58" s="112">
        <f>AU15</f>
        <v>21023.292800066469</v>
      </c>
      <c r="AV58" s="135"/>
      <c r="AW58" s="135"/>
      <c r="AX58" s="41"/>
      <c r="AY58" s="41">
        <v>0</v>
      </c>
      <c r="AZ58" s="41">
        <v>-3.529094101395458E-7</v>
      </c>
      <c r="BA58" s="41">
        <v>0</v>
      </c>
      <c r="BB58" s="41">
        <v>0</v>
      </c>
      <c r="BC58" s="41">
        <v>0</v>
      </c>
      <c r="BD58" s="41">
        <v>-18328.801418058109</v>
      </c>
      <c r="BE58" s="41">
        <v>21023.292800066469</v>
      </c>
      <c r="BF58" s="129">
        <f>BF15</f>
        <v>8507.7816793457096</v>
      </c>
      <c r="BG58" s="41"/>
      <c r="BH58" s="41"/>
      <c r="BI58" s="41"/>
      <c r="BK58" s="120"/>
      <c r="BL58" s="116"/>
    </row>
    <row r="59" spans="1:64" x14ac:dyDescent="0.3">
      <c r="A59" s="3" t="s">
        <v>101</v>
      </c>
      <c r="B59" s="2" t="s">
        <v>57</v>
      </c>
      <c r="C59" s="129">
        <f t="shared" ref="C59:J59" si="90">C62-C58-C61</f>
        <v>-1746.572703528396</v>
      </c>
      <c r="D59" s="129">
        <f t="shared" si="90"/>
        <v>-7309.9913702824979</v>
      </c>
      <c r="E59" s="129">
        <f t="shared" si="90"/>
        <v>1803.5636376788002</v>
      </c>
      <c r="F59" s="129">
        <f t="shared" si="90"/>
        <v>-3807.5965660486122</v>
      </c>
      <c r="G59" s="129">
        <f t="shared" si="90"/>
        <v>4222.3131553131943</v>
      </c>
      <c r="H59" s="129">
        <f t="shared" si="90"/>
        <v>3482.3132038592566</v>
      </c>
      <c r="I59" s="129">
        <f t="shared" si="90"/>
        <v>-1156.662988355828</v>
      </c>
      <c r="J59" s="129">
        <f t="shared" si="90"/>
        <v>-2923.2742528732838</v>
      </c>
      <c r="K59" s="129">
        <f>K62-K58-K61</f>
        <v>-11423.013623152554</v>
      </c>
      <c r="L59" s="131">
        <f t="shared" si="84"/>
        <v>-11005.201266285852</v>
      </c>
      <c r="M59" s="132">
        <f t="shared" si="85"/>
        <v>5459.5762135728746</v>
      </c>
      <c r="N59" s="133">
        <f>N62-N58-N61</f>
        <v>-260.35749936743798</v>
      </c>
      <c r="O59" s="129">
        <f t="shared" ref="O59:AL59" si="91">O62-O58-O61</f>
        <v>615.6527447242803</v>
      </c>
      <c r="P59" s="129">
        <f t="shared" si="91"/>
        <v>-1752.5769154271038</v>
      </c>
      <c r="Q59" s="129">
        <f t="shared" si="91"/>
        <v>-2410.314895978358</v>
      </c>
      <c r="R59" s="129">
        <f t="shared" si="91"/>
        <v>200.88460567605128</v>
      </c>
      <c r="S59" s="129">
        <f t="shared" si="91"/>
        <v>3365.8111933006489</v>
      </c>
      <c r="T59" s="129">
        <f t="shared" si="91"/>
        <v>2180.4301400896175</v>
      </c>
      <c r="U59" s="129">
        <f t="shared" si="91"/>
        <v>-1524.8127837531206</v>
      </c>
      <c r="V59" s="129">
        <f t="shared" si="91"/>
        <v>4275.5464559565335</v>
      </c>
      <c r="W59" s="129">
        <f t="shared" si="91"/>
        <v>285.128411244544</v>
      </c>
      <c r="X59" s="129">
        <f t="shared" si="91"/>
        <v>-3075.447030004284</v>
      </c>
      <c r="Y59" s="129">
        <f t="shared" si="91"/>
        <v>1997.0853666624635</v>
      </c>
      <c r="Z59" s="129">
        <f t="shared" si="91"/>
        <v>231.46365691036846</v>
      </c>
      <c r="AA59" s="129">
        <v>-3542.7240907578102</v>
      </c>
      <c r="AB59" s="129">
        <f t="shared" si="91"/>
        <v>2945.41098945158</v>
      </c>
      <c r="AC59" s="129">
        <f t="shared" si="91"/>
        <v>-790.81354360705541</v>
      </c>
      <c r="AD59" s="129">
        <f t="shared" si="91"/>
        <v>240.85871289695967</v>
      </c>
      <c r="AE59" s="129">
        <f t="shared" si="91"/>
        <v>664.3804718520671</v>
      </c>
      <c r="AF59" s="129">
        <f t="shared" si="91"/>
        <v>-3563.7804260704888</v>
      </c>
      <c r="AG59" s="129">
        <f t="shared" si="91"/>
        <v>-264.73301155181798</v>
      </c>
      <c r="AH59" s="129">
        <f t="shared" si="91"/>
        <v>-2446.5961669243034</v>
      </c>
      <c r="AI59" s="129">
        <f t="shared" si="91"/>
        <v>-4729.7358901499701</v>
      </c>
      <c r="AJ59" s="129">
        <f t="shared" si="91"/>
        <v>-3564.1361976597614</v>
      </c>
      <c r="AK59" s="129">
        <f t="shared" si="91"/>
        <v>-682.54536841852678</v>
      </c>
      <c r="AL59" s="129">
        <f t="shared" si="91"/>
        <v>-9.5578390354373823</v>
      </c>
      <c r="AM59" s="129">
        <v>2174.1702110278102</v>
      </c>
      <c r="AN59" s="141">
        <v>3977.5092099990284</v>
      </c>
      <c r="AO59" s="129">
        <f>AO60-AO58</f>
        <v>-3311.2604338474412</v>
      </c>
      <c r="AP59" s="129">
        <f t="shared" ref="AP59" si="92">AP60-AP58</f>
        <v>2154.5974458445271</v>
      </c>
      <c r="AQ59" s="129">
        <f>AQ60-AQ58</f>
        <v>905.23918474902712</v>
      </c>
      <c r="AR59" s="129">
        <f t="shared" ref="AR59:AS59" si="93">AR60-AR58</f>
        <v>-3828.5134376223068</v>
      </c>
      <c r="AS59" s="129">
        <f t="shared" si="93"/>
        <v>-7176.3320570742726</v>
      </c>
      <c r="AT59" s="129">
        <f>AT60-AT58</f>
        <v>-4246.6815660782886</v>
      </c>
      <c r="AU59" s="112">
        <f>AU60-AU58</f>
        <v>2164.6123719923708</v>
      </c>
      <c r="AV59" s="135"/>
      <c r="AW59" s="135"/>
      <c r="AX59" s="41"/>
      <c r="AY59" s="41">
        <v>0</v>
      </c>
      <c r="AZ59" s="41">
        <v>3.529094101395458E-7</v>
      </c>
      <c r="BA59" s="41">
        <v>9.0003595687448978E-8</v>
      </c>
      <c r="BB59" s="41">
        <v>-8.9989043772220612E-8</v>
      </c>
      <c r="BC59" s="41">
        <v>0</v>
      </c>
      <c r="BD59" s="41">
        <v>-14932.331599640667</v>
      </c>
      <c r="BE59" s="41">
        <v>2164.6123719923708</v>
      </c>
      <c r="BF59" s="129"/>
      <c r="BG59" s="41"/>
      <c r="BH59" s="41"/>
      <c r="BI59" s="41"/>
      <c r="BK59" s="120"/>
      <c r="BL59" s="116"/>
    </row>
    <row r="60" spans="1:64" x14ac:dyDescent="0.3">
      <c r="A60" s="199" t="str">
        <f>'[1]Historical Financials in USD'!A60</f>
        <v xml:space="preserve">Operating cash flow before tax (OCF before tax) </v>
      </c>
      <c r="B60" s="2" t="s">
        <v>57</v>
      </c>
      <c r="C60" s="114">
        <f>C58+C59</f>
        <v>10852.319333659307</v>
      </c>
      <c r="D60" s="114">
        <f t="shared" ref="D60:K60" si="94">D58+D59</f>
        <v>9583.6247884725326</v>
      </c>
      <c r="E60" s="114">
        <f t="shared" si="94"/>
        <v>16144.600492385265</v>
      </c>
      <c r="F60" s="114">
        <f t="shared" si="94"/>
        <v>10875.634367699395</v>
      </c>
      <c r="G60" s="114">
        <f t="shared" si="94"/>
        <v>22680.588798083412</v>
      </c>
      <c r="H60" s="114">
        <f t="shared" si="94"/>
        <v>25439.869605774209</v>
      </c>
      <c r="I60" s="114">
        <f t="shared" si="94"/>
        <v>26209.00800683138</v>
      </c>
      <c r="J60" s="114">
        <f t="shared" si="94"/>
        <v>31154.175915716085</v>
      </c>
      <c r="K60" s="114">
        <f t="shared" si="94"/>
        <v>35166.072821323112</v>
      </c>
      <c r="L60" s="140">
        <f t="shared" si="84"/>
        <v>33561.76926296929</v>
      </c>
      <c r="M60" s="106">
        <f t="shared" si="85"/>
        <v>45533.384119721486</v>
      </c>
      <c r="N60" s="206">
        <f t="shared" ref="N60:AL60" si="95">N58+N59</f>
        <v>2468.5715308709464</v>
      </c>
      <c r="O60" s="114">
        <f t="shared" si="95"/>
        <v>4589.5513997858579</v>
      </c>
      <c r="P60" s="114">
        <f t="shared" si="95"/>
        <v>2243.8550514468607</v>
      </c>
      <c r="Q60" s="114">
        <f t="shared" si="95"/>
        <v>1573.6563855957306</v>
      </c>
      <c r="R60" s="114">
        <f t="shared" si="95"/>
        <v>4765.6004806950687</v>
      </c>
      <c r="S60" s="114">
        <f t="shared" si="95"/>
        <v>8333.502388024106</v>
      </c>
      <c r="T60" s="114">
        <f t="shared" si="95"/>
        <v>6532.3747256054694</v>
      </c>
      <c r="U60" s="114">
        <f t="shared" si="95"/>
        <v>3049.1112037587704</v>
      </c>
      <c r="V60" s="114">
        <f t="shared" si="95"/>
        <v>9036.5096401024384</v>
      </c>
      <c r="W60" s="114">
        <f t="shared" si="95"/>
        <v>6497.2606278447247</v>
      </c>
      <c r="X60" s="114">
        <f t="shared" si="95"/>
        <v>2835.900049160562</v>
      </c>
      <c r="Y60" s="114">
        <f t="shared" si="95"/>
        <v>7070.1992886664857</v>
      </c>
      <c r="Z60" s="114">
        <f t="shared" si="95"/>
        <v>5035.5599897889506</v>
      </c>
      <c r="AA60" s="114">
        <f t="shared" si="95"/>
        <v>4206.7801782275219</v>
      </c>
      <c r="AB60" s="114">
        <f t="shared" si="95"/>
        <v>10506.38279395612</v>
      </c>
      <c r="AC60" s="114">
        <f t="shared" si="95"/>
        <v>6460.2850448587878</v>
      </c>
      <c r="AD60" s="114">
        <f t="shared" si="95"/>
        <v>7922.2988467926916</v>
      </c>
      <c r="AE60" s="114">
        <f t="shared" si="95"/>
        <v>8853.0704912277033</v>
      </c>
      <c r="AF60" s="114">
        <f t="shared" si="95"/>
        <v>6208.1431491942603</v>
      </c>
      <c r="AG60" s="114">
        <f t="shared" si="95"/>
        <v>8170.6634285014334</v>
      </c>
      <c r="AH60" s="114">
        <f t="shared" si="95"/>
        <v>7843.2033656966896</v>
      </c>
      <c r="AI60" s="114">
        <f t="shared" si="95"/>
        <v>7664.6312002293107</v>
      </c>
      <c r="AJ60" s="114">
        <f t="shared" si="95"/>
        <v>9883.271268541861</v>
      </c>
      <c r="AK60" s="114">
        <f t="shared" si="95"/>
        <v>9774.9669868552501</v>
      </c>
      <c r="AL60" s="114">
        <f t="shared" si="95"/>
        <v>9594.7356788758025</v>
      </c>
      <c r="AM60" s="114">
        <f>AM58+AM59</f>
        <v>13593.169493183039</v>
      </c>
      <c r="AN60" s="110">
        <f>AN58+AN59</f>
        <v>12570.511960807395</v>
      </c>
      <c r="AO60" s="114">
        <f t="shared" ref="AO60:AO70" si="96">Z60+AA60</f>
        <v>9242.3401680164716</v>
      </c>
      <c r="AP60" s="114">
        <f t="shared" ref="AP60:AP70" si="97">AB60+AC60</f>
        <v>16966.667838814908</v>
      </c>
      <c r="AQ60" s="114">
        <f t="shared" ref="AQ60:AQ70" si="98">AD60+AE60</f>
        <v>16775.369338020395</v>
      </c>
      <c r="AR60" s="114">
        <f t="shared" ref="AR60:AR70" si="99">AF60+AG60</f>
        <v>14378.806577695694</v>
      </c>
      <c r="AS60" s="114">
        <f t="shared" ref="AS60:AS70" si="100">AH60+AI60</f>
        <v>15507.834565926001</v>
      </c>
      <c r="AT60" s="114">
        <f t="shared" ref="AT60:AT70" si="101">AJ60+AK60</f>
        <v>19658.238255397111</v>
      </c>
      <c r="AU60" s="118">
        <f t="shared" ref="AU60:AU70" si="102">AL60+AM60</f>
        <v>23187.90517205884</v>
      </c>
      <c r="AV60" s="197"/>
      <c r="AW60" s="197"/>
      <c r="AX60" s="41"/>
      <c r="AY60" s="41">
        <v>0</v>
      </c>
      <c r="AZ60" s="41">
        <v>0</v>
      </c>
      <c r="BA60" s="41">
        <v>9.0003595687448978E-8</v>
      </c>
      <c r="BB60" s="41">
        <v>-8.9989043772220612E-8</v>
      </c>
      <c r="BC60" s="41">
        <v>0</v>
      </c>
      <c r="BD60" s="41">
        <v>-33261.133017698776</v>
      </c>
      <c r="BE60" s="41">
        <v>23187.90517205884</v>
      </c>
      <c r="BF60" s="114"/>
      <c r="BG60" s="41"/>
      <c r="BH60" s="41"/>
      <c r="BI60" s="41"/>
      <c r="BK60" s="120"/>
      <c r="BL60" s="116"/>
    </row>
    <row r="61" spans="1:64" x14ac:dyDescent="0.3">
      <c r="A61" s="3" t="s">
        <v>102</v>
      </c>
      <c r="B61" s="2" t="s">
        <v>57</v>
      </c>
      <c r="C61" s="129">
        <v>-468.90779157728701</v>
      </c>
      <c r="D61" s="129">
        <v>-192.43799999999999</v>
      </c>
      <c r="E61" s="129">
        <v>-640.56277060567425</v>
      </c>
      <c r="F61" s="129">
        <v>-496.53989626196966</v>
      </c>
      <c r="G61" s="129">
        <v>-259.10609644277514</v>
      </c>
      <c r="H61" s="129">
        <v>-633.76990956883037</v>
      </c>
      <c r="I61" s="129">
        <v>-1262.8351817456632</v>
      </c>
      <c r="J61" s="129">
        <v>-2247.3664181435138</v>
      </c>
      <c r="K61" s="129">
        <v>-3185.5091735549568</v>
      </c>
      <c r="L61" s="131">
        <f t="shared" si="84"/>
        <v>-2683.2538114477566</v>
      </c>
      <c r="M61" s="132">
        <f t="shared" si="85"/>
        <v>-4436.291837739931</v>
      </c>
      <c r="N61" s="133">
        <v>-288.72973506081178</v>
      </c>
      <c r="O61" s="129">
        <v>-155.19410527729235</v>
      </c>
      <c r="P61" s="129">
        <v>-4.9349943725974299</v>
      </c>
      <c r="Q61" s="129">
        <v>-47.681061551268101</v>
      </c>
      <c r="R61" s="129">
        <v>-14.420984203093237</v>
      </c>
      <c r="S61" s="129">
        <v>-146.00729903693664</v>
      </c>
      <c r="T61" s="129">
        <v>-190.12187882717438</v>
      </c>
      <c r="U61" s="129">
        <v>91.444065624429129</v>
      </c>
      <c r="V61" s="129">
        <v>-24.563276843921713</v>
      </c>
      <c r="W61" s="129">
        <v>-226.46499110324231</v>
      </c>
      <c r="X61" s="129">
        <v>-114.3460468248104</v>
      </c>
      <c r="Y61" s="129">
        <v>-268.39559479685602</v>
      </c>
      <c r="Z61" s="129">
        <v>-70.789449913412511</v>
      </c>
      <c r="AA61" s="129">
        <v>-497.29993859764818</v>
      </c>
      <c r="AB61" s="129">
        <v>-79.971589549935345</v>
      </c>
      <c r="AC61" s="129">
        <v>-614.77420368466733</v>
      </c>
      <c r="AD61" s="129">
        <v>-195.26890953189684</v>
      </c>
      <c r="AE61" s="129">
        <v>-615.42427960139798</v>
      </c>
      <c r="AF61" s="129">
        <v>-367.68706568759967</v>
      </c>
      <c r="AG61" s="129">
        <v>-1068.9861633226192</v>
      </c>
      <c r="AH61" s="129">
        <v>-253.19950654594393</v>
      </c>
      <c r="AI61" s="129">
        <v>-556.60999935975804</v>
      </c>
      <c r="AJ61" s="129">
        <v>-804.45814221943556</v>
      </c>
      <c r="AK61" s="129">
        <v>-1571.2415254298194</v>
      </c>
      <c r="AL61" s="129">
        <v>-1339.6635681244527</v>
      </c>
      <c r="AM61" s="129">
        <v>-1435.0159079611324</v>
      </c>
      <c r="AN61" s="141">
        <v>-90.370836224527011</v>
      </c>
      <c r="AO61" s="129">
        <f t="shared" si="96"/>
        <v>-568.08938851106063</v>
      </c>
      <c r="AP61" s="129">
        <f t="shared" si="97"/>
        <v>-694.74579323460262</v>
      </c>
      <c r="AQ61" s="129">
        <f t="shared" si="98"/>
        <v>-810.69318913329482</v>
      </c>
      <c r="AR61" s="129">
        <f t="shared" si="99"/>
        <v>-1436.6732290102188</v>
      </c>
      <c r="AS61" s="129">
        <f t="shared" si="100"/>
        <v>-809.80950590570194</v>
      </c>
      <c r="AT61" s="129">
        <f t="shared" si="101"/>
        <v>-2375.6996676492549</v>
      </c>
      <c r="AU61" s="112">
        <f t="shared" si="102"/>
        <v>-2774.6794760855851</v>
      </c>
      <c r="AV61" s="135"/>
      <c r="AW61" s="135"/>
      <c r="AX61" s="41"/>
      <c r="AY61" s="41">
        <v>0</v>
      </c>
      <c r="AZ61" s="41">
        <v>0</v>
      </c>
      <c r="BA61" s="41">
        <v>0</v>
      </c>
      <c r="BB61" s="41">
        <v>0</v>
      </c>
      <c r="BC61" s="41">
        <v>0</v>
      </c>
      <c r="BD61" s="41">
        <v>212.47523726144436</v>
      </c>
      <c r="BE61" s="41">
        <v>-2774.6794760855851</v>
      </c>
      <c r="BF61" s="129"/>
      <c r="BG61" s="41"/>
      <c r="BH61" s="41"/>
      <c r="BI61" s="41"/>
      <c r="BK61" s="120"/>
      <c r="BL61" s="116"/>
    </row>
    <row r="62" spans="1:64" x14ac:dyDescent="0.3">
      <c r="A62" s="199" t="str">
        <f>'[1]Historical Financials in USD'!A62</f>
        <v xml:space="preserve">Operating cash flow after tax (OCF after tax) </v>
      </c>
      <c r="B62" s="2" t="s">
        <v>57</v>
      </c>
      <c r="C62" s="114">
        <f>'[1]Historical Financials in USD'!C62*'[1]Historical Financials in USD'!$C$8</f>
        <v>10383.41154208202</v>
      </c>
      <c r="D62" s="114">
        <f>'[1]Historical Financials in USD'!D62*'[1]Historical Financials in USD'!$D$8</f>
        <v>9391.1867884725325</v>
      </c>
      <c r="E62" s="114">
        <f>'[1]Historical Financials in USD'!E62*'[1]Historical Financials in USD'!$E$8</f>
        <v>15504.03772177959</v>
      </c>
      <c r="F62" s="114">
        <f>'[1]Historical Financials in USD'!F62*'[1]Historical Financials in USD'!$F$8</f>
        <v>10379.094471437425</v>
      </c>
      <c r="G62" s="114">
        <f>'[1]Historical Financials in USD'!G62*'[1]Historical Financials in USD'!$G$8</f>
        <v>22421.482701640638</v>
      </c>
      <c r="H62" s="114">
        <v>24806.09969620538</v>
      </c>
      <c r="I62" s="114">
        <v>24946.172825085716</v>
      </c>
      <c r="J62" s="114">
        <v>28906.809497572573</v>
      </c>
      <c r="K62" s="114">
        <v>31980.563647768155</v>
      </c>
      <c r="L62" s="140">
        <f t="shared" si="84"/>
        <v>30878.51545152154</v>
      </c>
      <c r="M62" s="106">
        <f t="shared" si="85"/>
        <v>41097.092118922345</v>
      </c>
      <c r="N62" s="206">
        <v>2179.8417958101345</v>
      </c>
      <c r="O62" s="114">
        <v>4434.3572945085652</v>
      </c>
      <c r="P62" s="114">
        <v>2238.9200570742632</v>
      </c>
      <c r="Q62" s="114">
        <f>F62-P62-O62-N62</f>
        <v>1525.9753240444625</v>
      </c>
      <c r="R62" s="114">
        <v>4751.1794964919754</v>
      </c>
      <c r="S62" s="114">
        <v>8187.4950889871689</v>
      </c>
      <c r="T62" s="114">
        <v>6342.252846778295</v>
      </c>
      <c r="U62" s="114">
        <f>G62-T62-S62-R62</f>
        <v>3140.5552693831996</v>
      </c>
      <c r="V62" s="114">
        <v>9011.9463632585175</v>
      </c>
      <c r="W62" s="114">
        <v>6270.7956367414827</v>
      </c>
      <c r="X62" s="114">
        <v>2721.5540023357516</v>
      </c>
      <c r="Y62" s="114">
        <f>H62-X62-W62-V62</f>
        <v>6801.8036938696296</v>
      </c>
      <c r="Z62" s="114">
        <v>4964.7705398755379</v>
      </c>
      <c r="AA62" s="114">
        <v>3709.4802396298733</v>
      </c>
      <c r="AB62" s="114">
        <v>10426.411204406184</v>
      </c>
      <c r="AC62" s="114">
        <f>I62-Z62-AA62-AB62</f>
        <v>5845.5108411741203</v>
      </c>
      <c r="AD62" s="114">
        <f>J62-(AE62+AF62+AG62)</f>
        <v>7727.0299372607951</v>
      </c>
      <c r="AE62" s="114">
        <v>8237.6462116263046</v>
      </c>
      <c r="AF62" s="114">
        <v>5840.4560835066604</v>
      </c>
      <c r="AG62" s="114">
        <v>7101.6772651788142</v>
      </c>
      <c r="AH62" s="114">
        <v>7590.0038591507455</v>
      </c>
      <c r="AI62" s="114">
        <v>7108.0212008695526</v>
      </c>
      <c r="AJ62" s="114">
        <v>9078.8131263224259</v>
      </c>
      <c r="AK62" s="114">
        <v>8203.7254614254307</v>
      </c>
      <c r="AL62" s="114">
        <v>8255.0721107513491</v>
      </c>
      <c r="AM62" s="114">
        <v>12158.153585221906</v>
      </c>
      <c r="AN62" s="110">
        <v>12480.140961523655</v>
      </c>
      <c r="AO62" s="114">
        <f t="shared" si="96"/>
        <v>8674.2507795054116</v>
      </c>
      <c r="AP62" s="114">
        <f t="shared" si="97"/>
        <v>16271.922045580304</v>
      </c>
      <c r="AQ62" s="114">
        <f t="shared" si="98"/>
        <v>15964.6761488871</v>
      </c>
      <c r="AR62" s="114">
        <f t="shared" si="99"/>
        <v>12942.133348685475</v>
      </c>
      <c r="AS62" s="114">
        <f t="shared" si="100"/>
        <v>14698.025060020298</v>
      </c>
      <c r="AT62" s="114">
        <f t="shared" si="101"/>
        <v>17282.538587747855</v>
      </c>
      <c r="AU62" s="118">
        <f t="shared" si="102"/>
        <v>20413.225695973255</v>
      </c>
      <c r="AV62" s="197"/>
      <c r="AW62" s="197"/>
      <c r="AX62" s="41"/>
      <c r="AY62" s="41"/>
      <c r="AZ62" s="41"/>
      <c r="BA62" s="41"/>
      <c r="BB62" s="41"/>
      <c r="BC62" s="41"/>
      <c r="BD62" s="41"/>
      <c r="BE62" s="41"/>
      <c r="BF62" s="114"/>
      <c r="BG62" s="41"/>
      <c r="BH62" s="41"/>
      <c r="BI62" s="41"/>
      <c r="BK62" s="120"/>
      <c r="BL62" s="116"/>
    </row>
    <row r="63" spans="1:64" x14ac:dyDescent="0.3">
      <c r="A63" s="3" t="s">
        <v>103</v>
      </c>
      <c r="B63" s="2" t="s">
        <v>57</v>
      </c>
      <c r="C63" s="129">
        <f>('[1]Historical Financials in USD'!C63+'[1]Historical Financials in USD'!C64)*'[1]Historical Financials in USD'!$C$8-C64</f>
        <v>-5625.1484000000009</v>
      </c>
      <c r="D63" s="129">
        <f>('[1]Historical Financials in USD'!D63+'[1]Historical Financials in USD'!D64)*'[1]Historical Financials in USD'!$D$8-D64</f>
        <v>-19827.48404664894</v>
      </c>
      <c r="E63" s="129">
        <v>-38044.319247453226</v>
      </c>
      <c r="F63" s="129">
        <v>-5581.248733562441</v>
      </c>
      <c r="G63" s="129">
        <v>-7872.6894930135331</v>
      </c>
      <c r="H63" s="129">
        <v>-24089.868669044816</v>
      </c>
      <c r="I63" s="129">
        <v>-26391.267340060156</v>
      </c>
      <c r="J63" s="130">
        <v>-24447.269108532979</v>
      </c>
      <c r="K63" s="130">
        <v>-70017.838454717756</v>
      </c>
      <c r="L63" s="131">
        <f t="shared" si="84"/>
        <v>-50015.163243064744</v>
      </c>
      <c r="M63" s="132">
        <f t="shared" si="85"/>
        <v>-45366.704131882048</v>
      </c>
      <c r="N63" s="133">
        <v>-1512.8920430350181</v>
      </c>
      <c r="O63" s="129">
        <v>-1991.791875154463</v>
      </c>
      <c r="P63" s="129">
        <v>-985.24004592059146</v>
      </c>
      <c r="Q63" s="129">
        <v>-1091.3247694523702</v>
      </c>
      <c r="R63" s="129">
        <v>-1756.7654058881856</v>
      </c>
      <c r="S63" s="129">
        <v>-1264.9668204667364</v>
      </c>
      <c r="T63" s="129">
        <v>-2558.7546876587217</v>
      </c>
      <c r="U63" s="129">
        <f>(G63+G64-T63-S63-R63)-U64-S64</f>
        <v>-2292.2025789998893</v>
      </c>
      <c r="V63" s="129">
        <v>-2987.3820540580596</v>
      </c>
      <c r="W63" s="129">
        <v>-12576.755837949477</v>
      </c>
      <c r="X63" s="129">
        <v>-4218.4502666182725</v>
      </c>
      <c r="Y63" s="129">
        <v>-4307.2975104190018</v>
      </c>
      <c r="Z63" s="129">
        <v>-13310.113472024826</v>
      </c>
      <c r="AA63" s="130">
        <v>-5941.3750050205499</v>
      </c>
      <c r="AB63" s="130">
        <v>-3595.9461225640757</v>
      </c>
      <c r="AC63" s="129">
        <v>-3543.8332331121064</v>
      </c>
      <c r="AD63" s="129">
        <v>-4079.0435821705491</v>
      </c>
      <c r="AE63" s="129">
        <v>-10346.375907517868</v>
      </c>
      <c r="AF63" s="129">
        <v>-4239.7058018406515</v>
      </c>
      <c r="AG63" s="129">
        <f t="shared" ref="AG63:AG68" si="103">J63-AD63-AE63-AF63</f>
        <v>-5782.1438170039091</v>
      </c>
      <c r="AH63" s="130">
        <v>-3748.3762666324274</v>
      </c>
      <c r="AI63" s="130">
        <v>-17263.768607502567</v>
      </c>
      <c r="AJ63" s="130">
        <v>-23220.874551925841</v>
      </c>
      <c r="AK63" s="130">
        <v>-25784.819028656933</v>
      </c>
      <c r="AL63" s="130">
        <v>-9889.1165132661281</v>
      </c>
      <c r="AM63" s="130">
        <v>-3218.8689504632421</v>
      </c>
      <c r="AN63" s="134">
        <v>-6473.8996394957449</v>
      </c>
      <c r="AO63" s="129">
        <f t="shared" si="96"/>
        <v>-19251.488477045375</v>
      </c>
      <c r="AP63" s="129">
        <f t="shared" si="97"/>
        <v>-7139.7793556761826</v>
      </c>
      <c r="AQ63" s="129">
        <f t="shared" si="98"/>
        <v>-14425.419489688416</v>
      </c>
      <c r="AR63" s="129">
        <f t="shared" si="99"/>
        <v>-10021.849618844561</v>
      </c>
      <c r="AS63" s="129">
        <f t="shared" si="100"/>
        <v>-21012.144874134996</v>
      </c>
      <c r="AT63" s="129">
        <f t="shared" si="101"/>
        <v>-49005.693580582774</v>
      </c>
      <c r="AU63" s="112">
        <f t="shared" si="102"/>
        <v>-13107.98546372937</v>
      </c>
      <c r="AV63" s="197"/>
      <c r="AW63" s="197"/>
      <c r="AX63" s="41"/>
      <c r="AY63" s="41">
        <v>0</v>
      </c>
      <c r="AZ63" s="41">
        <v>0</v>
      </c>
      <c r="BA63" s="41">
        <v>0</v>
      </c>
      <c r="BB63" s="41">
        <v>0</v>
      </c>
      <c r="BC63" s="41">
        <v>-67.448465875953843</v>
      </c>
      <c r="BD63" s="41">
        <v>-24255.552089080062</v>
      </c>
      <c r="BE63" s="41">
        <v>-13107.98546372937</v>
      </c>
      <c r="BF63" s="130"/>
      <c r="BG63" s="41"/>
      <c r="BH63" s="41"/>
      <c r="BI63" s="41"/>
      <c r="BK63" s="120"/>
      <c r="BL63" s="116"/>
    </row>
    <row r="64" spans="1:64" x14ac:dyDescent="0.3">
      <c r="A64" s="3" t="s">
        <v>104</v>
      </c>
      <c r="B64" s="2" t="s">
        <v>57</v>
      </c>
      <c r="C64" s="129">
        <v>-379.02099999999996</v>
      </c>
      <c r="D64" s="129">
        <v>-10239.47025</v>
      </c>
      <c r="E64" s="129">
        <v>-2810.5786800000001</v>
      </c>
      <c r="F64" s="129">
        <v>-76.712000000000003</v>
      </c>
      <c r="G64" s="129">
        <v>-3840.8357991790895</v>
      </c>
      <c r="H64" s="129">
        <v>-5777.8421044931038</v>
      </c>
      <c r="I64" s="129">
        <v>-7911.205468972601</v>
      </c>
      <c r="J64" s="130">
        <v>-1762.3790755117247</v>
      </c>
      <c r="K64" s="130">
        <v>-3029.4373155829171</v>
      </c>
      <c r="L64" s="131">
        <f t="shared" si="84"/>
        <v>-1573.0317455743398</v>
      </c>
      <c r="M64" s="132">
        <f t="shared" si="85"/>
        <v>-5174.3437867822277</v>
      </c>
      <c r="N64" s="236">
        <v>0</v>
      </c>
      <c r="O64" s="129">
        <v>-76.712000000000003</v>
      </c>
      <c r="P64" s="176">
        <v>0</v>
      </c>
      <c r="Q64" s="176">
        <v>0</v>
      </c>
      <c r="R64" s="176">
        <v>0</v>
      </c>
      <c r="S64" s="129">
        <v>-3840.8357991790895</v>
      </c>
      <c r="T64" s="176">
        <v>0</v>
      </c>
      <c r="U64" s="176">
        <v>0</v>
      </c>
      <c r="V64" s="129">
        <v>-14.299623337371051</v>
      </c>
      <c r="W64" s="129">
        <v>-5414.962426666687</v>
      </c>
      <c r="X64" s="129">
        <v>0</v>
      </c>
      <c r="Y64" s="129">
        <v>-348.58005448904498</v>
      </c>
      <c r="Z64" s="129">
        <v>-4497.0823289975997</v>
      </c>
      <c r="AA64" s="130">
        <v>-3917.1365836150007</v>
      </c>
      <c r="AB64" s="130">
        <v>494.30946505000003</v>
      </c>
      <c r="AC64" s="129">
        <v>8.703978589999906</v>
      </c>
      <c r="AD64" s="129">
        <v>0</v>
      </c>
      <c r="AE64" s="129">
        <v>-1013.4325156803286</v>
      </c>
      <c r="AF64" s="129">
        <v>-394.47622754841609</v>
      </c>
      <c r="AG64" s="129">
        <f t="shared" si="103"/>
        <v>-354.47033228298005</v>
      </c>
      <c r="AH64" s="130">
        <v>0</v>
      </c>
      <c r="AI64" s="130">
        <v>-1035.1337023673377</v>
      </c>
      <c r="AJ64" s="130">
        <v>-183.42771092402208</v>
      </c>
      <c r="AK64" s="130">
        <v>-1810.8759022915574</v>
      </c>
      <c r="AL64" s="130">
        <v>-4547.5057186647391</v>
      </c>
      <c r="AM64" s="130">
        <v>0</v>
      </c>
      <c r="AN64" s="134">
        <v>1184.0378341740688</v>
      </c>
      <c r="AO64" s="129">
        <f t="shared" si="96"/>
        <v>-8414.2189126125995</v>
      </c>
      <c r="AP64" s="129">
        <f t="shared" si="97"/>
        <v>503.01344363999993</v>
      </c>
      <c r="AQ64" s="129">
        <f t="shared" si="98"/>
        <v>-1013.4325156803286</v>
      </c>
      <c r="AR64" s="129">
        <f t="shared" si="99"/>
        <v>-748.94655983139614</v>
      </c>
      <c r="AS64" s="129">
        <f t="shared" si="100"/>
        <v>-1035.1337023673377</v>
      </c>
      <c r="AT64" s="129">
        <f t="shared" si="101"/>
        <v>-1994.3036132155794</v>
      </c>
      <c r="AU64" s="112">
        <f t="shared" si="102"/>
        <v>-4547.5057186647391</v>
      </c>
      <c r="AV64" s="135"/>
      <c r="AW64" s="135"/>
      <c r="AX64" s="41"/>
      <c r="AY64" s="41">
        <v>0</v>
      </c>
      <c r="AZ64" s="41">
        <v>0</v>
      </c>
      <c r="BA64" s="41">
        <v>0</v>
      </c>
      <c r="BB64" s="41">
        <v>0</v>
      </c>
      <c r="BC64" s="41">
        <v>75.159601586253075</v>
      </c>
      <c r="BD64" s="41">
        <v>-1994.3036132155794</v>
      </c>
      <c r="BE64" s="41">
        <v>-4547.5057186647391</v>
      </c>
      <c r="BF64" s="130"/>
      <c r="BG64" s="41"/>
      <c r="BH64" s="41"/>
      <c r="BI64" s="41"/>
      <c r="BK64" s="120"/>
      <c r="BL64" s="116"/>
    </row>
    <row r="65" spans="1:64" x14ac:dyDescent="0.3">
      <c r="A65" s="3" t="s">
        <v>105</v>
      </c>
      <c r="B65" s="2" t="s">
        <v>57</v>
      </c>
      <c r="C65" s="129">
        <f>'[1]Historical Financials in USD'!C65*'[1]Historical Financials in USD'!$C$8</f>
        <v>-544.80818583596204</v>
      </c>
      <c r="D65" s="129">
        <f>'[1]Historical Financials in USD'!E65*'[1]Historical Financials in USD'!$E$8</f>
        <v>-1285.1895806422469</v>
      </c>
      <c r="E65" s="129">
        <v>-1328.5225587632294</v>
      </c>
      <c r="F65" s="129">
        <v>-1312.6409257636308</v>
      </c>
      <c r="G65" s="129">
        <v>-2011.9977811110657</v>
      </c>
      <c r="H65" s="129">
        <v>-1869.5559657444485</v>
      </c>
      <c r="I65" s="129">
        <v>-2814.8215788079315</v>
      </c>
      <c r="J65" s="130">
        <v>-3414.75620202153</v>
      </c>
      <c r="K65" s="130">
        <v>-3637.3950691409959</v>
      </c>
      <c r="L65" s="131">
        <f t="shared" si="84"/>
        <v>-3245.1753839424937</v>
      </c>
      <c r="M65" s="132">
        <f t="shared" si="85"/>
        <v>-5771.8325869446089</v>
      </c>
      <c r="N65" s="133">
        <v>-240.99041482064737</v>
      </c>
      <c r="O65" s="129">
        <v>-343.14687286110734</v>
      </c>
      <c r="P65" s="129">
        <v>-421.49351259789114</v>
      </c>
      <c r="Q65" s="129">
        <v>-307.01012548398535</v>
      </c>
      <c r="R65" s="129">
        <v>-286.34781533024716</v>
      </c>
      <c r="S65" s="129">
        <v>-411.30393167905538</v>
      </c>
      <c r="T65" s="129">
        <v>-385.69392227391461</v>
      </c>
      <c r="U65" s="129">
        <f>G65-T65-S65-R65</f>
        <v>-928.65211182784833</v>
      </c>
      <c r="V65" s="129">
        <v>-378.00171748960531</v>
      </c>
      <c r="W65" s="129">
        <v>-349.22728782602314</v>
      </c>
      <c r="X65" s="129">
        <v>-518.5865058029483</v>
      </c>
      <c r="Y65" s="129">
        <v>-623.74045462587173</v>
      </c>
      <c r="Z65" s="129">
        <v>-633.78241924375004</v>
      </c>
      <c r="AA65" s="130">
        <v>-611.17129147923163</v>
      </c>
      <c r="AB65" s="130">
        <v>-662.33559032559333</v>
      </c>
      <c r="AC65" s="129">
        <v>-907.53227775935648</v>
      </c>
      <c r="AD65" s="129">
        <v>-842.84329288423362</v>
      </c>
      <c r="AE65" s="129">
        <v>-754.9656341566407</v>
      </c>
      <c r="AF65" s="129">
        <v>-837.60403656976848</v>
      </c>
      <c r="AG65" s="129">
        <f t="shared" si="103"/>
        <v>-979.34323841088747</v>
      </c>
      <c r="AH65" s="130">
        <v>-704.35098363539271</v>
      </c>
      <c r="AI65" s="130">
        <v>-826.85540855048509</v>
      </c>
      <c r="AJ65" s="130">
        <v>-734.62575334572807</v>
      </c>
      <c r="AK65" s="130">
        <v>-1371.5629236093901</v>
      </c>
      <c r="AL65" s="130">
        <v>-1883.8796940778971</v>
      </c>
      <c r="AM65" s="130">
        <v>-1231.8334036938745</v>
      </c>
      <c r="AN65" s="134">
        <v>-1284.5565655634473</v>
      </c>
      <c r="AO65" s="129">
        <f t="shared" si="96"/>
        <v>-1244.9537107229817</v>
      </c>
      <c r="AP65" s="129">
        <f t="shared" si="97"/>
        <v>-1569.8678680849498</v>
      </c>
      <c r="AQ65" s="129">
        <f t="shared" si="98"/>
        <v>-1597.8089270408743</v>
      </c>
      <c r="AR65" s="129">
        <f t="shared" si="99"/>
        <v>-1816.9472749806559</v>
      </c>
      <c r="AS65" s="129">
        <f t="shared" si="100"/>
        <v>-1531.2063921858778</v>
      </c>
      <c r="AT65" s="129">
        <f t="shared" si="101"/>
        <v>-2106.1886769551184</v>
      </c>
      <c r="AU65" s="112">
        <f t="shared" si="102"/>
        <v>-3115.7130977717716</v>
      </c>
      <c r="AV65" s="135"/>
      <c r="AW65" s="135"/>
      <c r="AX65" s="41"/>
      <c r="AY65" s="41">
        <v>0</v>
      </c>
      <c r="AZ65" s="41">
        <v>0</v>
      </c>
      <c r="BA65" s="41">
        <v>0</v>
      </c>
      <c r="BB65" s="41">
        <v>0</v>
      </c>
      <c r="BC65" s="41">
        <v>-7.711135710300141</v>
      </c>
      <c r="BD65" s="41">
        <v>1016.9498084439729</v>
      </c>
      <c r="BE65" s="41">
        <v>-3115.7130977717716</v>
      </c>
      <c r="BF65" s="130"/>
      <c r="BG65" s="41"/>
      <c r="BH65" s="41"/>
      <c r="BI65" s="41"/>
      <c r="BK65" s="120"/>
      <c r="BL65" s="116"/>
    </row>
    <row r="66" spans="1:64" x14ac:dyDescent="0.3">
      <c r="A66" s="199" t="s">
        <v>106</v>
      </c>
      <c r="B66" s="2" t="s">
        <v>57</v>
      </c>
      <c r="C66" s="114">
        <f t="shared" ref="C66:AC66" si="104">C62+C63+C64+C65</f>
        <v>3834.4339562460573</v>
      </c>
      <c r="D66" s="114">
        <f t="shared" si="104"/>
        <v>-21960.957088818657</v>
      </c>
      <c r="E66" s="114">
        <f t="shared" si="104"/>
        <v>-26679.382764436865</v>
      </c>
      <c r="F66" s="114">
        <f t="shared" si="104"/>
        <v>3408.4928121113535</v>
      </c>
      <c r="G66" s="114">
        <f t="shared" si="104"/>
        <v>8695.9596283369501</v>
      </c>
      <c r="H66" s="114">
        <f t="shared" si="104"/>
        <v>-6931.1670430769882</v>
      </c>
      <c r="I66" s="114">
        <f>I62+I63+I64+I65</f>
        <v>-12171.121562754972</v>
      </c>
      <c r="J66" s="205">
        <f>J62+J63+J64+J65</f>
        <v>-717.59488849366107</v>
      </c>
      <c r="K66" s="205">
        <f>K62+K63+K64+K65</f>
        <v>-44704.107191673516</v>
      </c>
      <c r="L66" s="140">
        <f t="shared" si="84"/>
        <v>-23954.854921060043</v>
      </c>
      <c r="M66" s="106">
        <f t="shared" si="85"/>
        <v>-15215.788386686549</v>
      </c>
      <c r="N66" s="206">
        <f t="shared" si="104"/>
        <v>425.95933795446899</v>
      </c>
      <c r="O66" s="114">
        <f t="shared" si="104"/>
        <v>2022.7065464929949</v>
      </c>
      <c r="P66" s="114">
        <f t="shared" si="104"/>
        <v>832.18649855578064</v>
      </c>
      <c r="Q66" s="114">
        <f t="shared" si="104"/>
        <v>127.6404291081069</v>
      </c>
      <c r="R66" s="114">
        <f t="shared" si="104"/>
        <v>2708.0662752735429</v>
      </c>
      <c r="S66" s="114">
        <f t="shared" si="104"/>
        <v>2670.3885376622879</v>
      </c>
      <c r="T66" s="114">
        <f t="shared" si="104"/>
        <v>3397.8042368456586</v>
      </c>
      <c r="U66" s="114">
        <f t="shared" si="104"/>
        <v>-80.299421444537984</v>
      </c>
      <c r="V66" s="114">
        <f t="shared" si="104"/>
        <v>5632.2629683734804</v>
      </c>
      <c r="W66" s="114">
        <f t="shared" si="104"/>
        <v>-12070.149915700704</v>
      </c>
      <c r="X66" s="114">
        <f t="shared" si="104"/>
        <v>-2015.4827700854692</v>
      </c>
      <c r="Y66" s="114">
        <f t="shared" si="104"/>
        <v>1522.1856743357112</v>
      </c>
      <c r="Z66" s="114">
        <f t="shared" si="104"/>
        <v>-13476.207680390637</v>
      </c>
      <c r="AA66" s="205">
        <v>-6760.2026404849094</v>
      </c>
      <c r="AB66" s="205">
        <f t="shared" si="104"/>
        <v>6662.4389565665151</v>
      </c>
      <c r="AC66" s="114">
        <f t="shared" si="104"/>
        <v>1402.8493088926571</v>
      </c>
      <c r="AD66" s="114">
        <f>AD62+AD63+AD64+AD65</f>
        <v>2805.1430622060125</v>
      </c>
      <c r="AE66" s="114">
        <f>AE62+AE63+AE64+AE65</f>
        <v>-3877.1278457285325</v>
      </c>
      <c r="AF66" s="114">
        <f>AF62+AF63+AF64+AF65</f>
        <v>368.67001754782439</v>
      </c>
      <c r="AG66" s="114">
        <f t="shared" si="103"/>
        <v>-14.280122518965413</v>
      </c>
      <c r="AH66" s="205">
        <f>AH62+AH63+AH64+AH65</f>
        <v>3137.2766088829253</v>
      </c>
      <c r="AI66" s="205">
        <f>AI62+AI63+AI64+AI65</f>
        <v>-12017.736517550837</v>
      </c>
      <c r="AJ66" s="205">
        <f>AJ62+AJ63+AJ64+AJ65</f>
        <v>-15060.114889873166</v>
      </c>
      <c r="AK66" s="205">
        <f>AK62+AK63+AK64+AK65</f>
        <v>-20763.532393132453</v>
      </c>
      <c r="AL66" s="205">
        <v>-8065.4298152574156</v>
      </c>
      <c r="AM66" s="205">
        <v>7707.4512310647897</v>
      </c>
      <c r="AN66" s="207">
        <v>5905.722590638532</v>
      </c>
      <c r="AO66" s="114">
        <f t="shared" si="96"/>
        <v>-20236.410320875548</v>
      </c>
      <c r="AP66" s="114">
        <f t="shared" si="97"/>
        <v>8065.2882654591722</v>
      </c>
      <c r="AQ66" s="114">
        <f t="shared" si="98"/>
        <v>-1071.98478352252</v>
      </c>
      <c r="AR66" s="114">
        <f t="shared" si="99"/>
        <v>354.38989502885897</v>
      </c>
      <c r="AS66" s="114">
        <f t="shared" si="100"/>
        <v>-8880.4599086679118</v>
      </c>
      <c r="AT66" s="114">
        <f t="shared" si="101"/>
        <v>-35823.647283005615</v>
      </c>
      <c r="AU66" s="118">
        <f t="shared" si="102"/>
        <v>-357.97858419262593</v>
      </c>
      <c r="AV66" s="197"/>
      <c r="AW66" s="197"/>
      <c r="AX66" s="41"/>
      <c r="AY66" s="41"/>
      <c r="AZ66" s="41"/>
      <c r="BA66" s="41"/>
      <c r="BB66" s="41"/>
      <c r="BC66" s="41"/>
      <c r="BD66" s="41"/>
      <c r="BE66" s="41"/>
      <c r="BF66" s="205"/>
      <c r="BG66" s="41"/>
      <c r="BH66" s="41"/>
      <c r="BI66" s="41"/>
      <c r="BK66" s="120"/>
      <c r="BL66" s="116"/>
    </row>
    <row r="67" spans="1:64" x14ac:dyDescent="0.3">
      <c r="A67" s="3" t="s">
        <v>107</v>
      </c>
      <c r="B67" s="2" t="s">
        <v>57</v>
      </c>
      <c r="C67" s="129">
        <f>'[1]Historical Financials in USD'!C67*'[1]Historical Financials in USD'!$C$8</f>
        <v>-1267.5654241656041</v>
      </c>
      <c r="D67" s="129">
        <v>-1867.6669999999999</v>
      </c>
      <c r="E67" s="129">
        <v>-3025.188065404192</v>
      </c>
      <c r="F67" s="129">
        <v>-3922.039354982338</v>
      </c>
      <c r="G67" s="129">
        <v>-3478.1142361539573</v>
      </c>
      <c r="H67" s="129">
        <v>-3544.1576970618721</v>
      </c>
      <c r="I67" s="129">
        <v>-4431.0961299719165</v>
      </c>
      <c r="J67" s="130">
        <v>-4336.1131699571943</v>
      </c>
      <c r="K67" s="130">
        <v>-4964.3974277632406</v>
      </c>
      <c r="L67" s="131">
        <f t="shared" si="84"/>
        <v>-4121.2170055447887</v>
      </c>
      <c r="M67" s="132">
        <f t="shared" si="85"/>
        <v>-6024.9867714519041</v>
      </c>
      <c r="N67" s="133">
        <v>-517.76072306822152</v>
      </c>
      <c r="O67" s="129">
        <v>-1210.611889078335</v>
      </c>
      <c r="P67" s="129">
        <v>-643.33709243461271</v>
      </c>
      <c r="Q67" s="129">
        <f>F67-P67-O67-N67</f>
        <v>-1550.3296504011687</v>
      </c>
      <c r="R67" s="129">
        <v>-585.90263397488707</v>
      </c>
      <c r="S67" s="129">
        <v>-1171.2435128093357</v>
      </c>
      <c r="T67" s="129">
        <v>-609.43632401439345</v>
      </c>
      <c r="U67" s="129">
        <f>G67-T67-S67-R67</f>
        <v>-1111.5317653553411</v>
      </c>
      <c r="V67" s="129">
        <v>-473.46302911220334</v>
      </c>
      <c r="W67" s="129">
        <v>-1161.6213194884926</v>
      </c>
      <c r="X67" s="129">
        <v>-685.18522365633999</v>
      </c>
      <c r="Y67" s="129">
        <v>-1223.8553064333341</v>
      </c>
      <c r="Z67" s="129">
        <v>-705.04478442279299</v>
      </c>
      <c r="AA67" s="130">
        <v>-1437.3941748067132</v>
      </c>
      <c r="AB67" s="130">
        <v>-887.77675520896435</v>
      </c>
      <c r="AC67" s="129">
        <v>-1400.9132339049488</v>
      </c>
      <c r="AD67" s="129">
        <v>-746.64191273080041</v>
      </c>
      <c r="AE67" s="237">
        <v>-1465.2380991933705</v>
      </c>
      <c r="AF67" s="237">
        <v>-742.42149259471034</v>
      </c>
      <c r="AG67" s="129">
        <f t="shared" si="103"/>
        <v>-1381.811665438313</v>
      </c>
      <c r="AH67" s="130">
        <v>-715.32407237726125</v>
      </c>
      <c r="AI67" s="130">
        <v>-1349.224640635859</v>
      </c>
      <c r="AJ67" s="130">
        <v>-674.85662709335497</v>
      </c>
      <c r="AK67" s="130">
        <v>-2224.9920876567653</v>
      </c>
      <c r="AL67" s="130">
        <v>-1035.3162375505401</v>
      </c>
      <c r="AM67" s="130">
        <v>-2285.7683627413262</v>
      </c>
      <c r="AN67" s="134">
        <v>-478.91008350327274</v>
      </c>
      <c r="AO67" s="129">
        <f t="shared" si="96"/>
        <v>-2142.4389592295061</v>
      </c>
      <c r="AP67" s="129">
        <f t="shared" si="97"/>
        <v>-2288.6899891139133</v>
      </c>
      <c r="AQ67" s="129">
        <f t="shared" si="98"/>
        <v>-2211.880011924171</v>
      </c>
      <c r="AR67" s="129">
        <f t="shared" si="99"/>
        <v>-2124.2331580330233</v>
      </c>
      <c r="AS67" s="129">
        <f t="shared" si="100"/>
        <v>-2064.5487130131205</v>
      </c>
      <c r="AT67" s="129">
        <f t="shared" si="101"/>
        <v>-2899.8487147501201</v>
      </c>
      <c r="AU67" s="112">
        <f t="shared" si="102"/>
        <v>-3321.0846002918661</v>
      </c>
      <c r="AV67" s="135"/>
      <c r="AW67" s="135"/>
      <c r="AX67" s="41"/>
      <c r="AY67" s="41">
        <v>0</v>
      </c>
      <c r="AZ67" s="41">
        <v>-3.2818371502798982E-2</v>
      </c>
      <c r="BA67" s="41">
        <v>0</v>
      </c>
      <c r="BB67" s="41">
        <v>0</v>
      </c>
      <c r="BC67" s="41">
        <v>0</v>
      </c>
      <c r="BD67" s="41">
        <v>1474.3173049380275</v>
      </c>
      <c r="BE67" s="41">
        <v>-3321.0846002918661</v>
      </c>
      <c r="BF67" s="130"/>
      <c r="BG67" s="41"/>
      <c r="BH67" s="41"/>
      <c r="BI67" s="41"/>
      <c r="BK67" s="120"/>
      <c r="BL67" s="116"/>
    </row>
    <row r="68" spans="1:64" x14ac:dyDescent="0.3">
      <c r="A68" s="3" t="s">
        <v>108</v>
      </c>
      <c r="B68" s="2" t="s">
        <v>57</v>
      </c>
      <c r="C68" s="129">
        <f>'[1]Historical Financials in USD'!C68*'[1]Historical Financials in USD'!$C$8</f>
        <v>-1415.965953318833</v>
      </c>
      <c r="D68" s="129">
        <v>-5629.8720000000003</v>
      </c>
      <c r="E68" s="129">
        <v>-3290.5638148854805</v>
      </c>
      <c r="F68" s="129">
        <v>-1626.1436242903901</v>
      </c>
      <c r="G68" s="129">
        <v>-1653.50775430005</v>
      </c>
      <c r="H68" s="129">
        <v>-3177.9897245669003</v>
      </c>
      <c r="I68" s="129">
        <v>-4035.8817301491999</v>
      </c>
      <c r="J68" s="130">
        <v>-5233.1987249969698</v>
      </c>
      <c r="K68" s="130">
        <v>-10042.553259153201</v>
      </c>
      <c r="L68" s="131">
        <f t="shared" si="84"/>
        <v>-8148.8624431913704</v>
      </c>
      <c r="M68" s="132">
        <f t="shared" si="85"/>
        <v>-9059.7486287542033</v>
      </c>
      <c r="N68" s="133">
        <v>-3.6469309010385875</v>
      </c>
      <c r="O68" s="129">
        <v>-866.56630409402146</v>
      </c>
      <c r="P68" s="129">
        <v>-674.57101429748991</v>
      </c>
      <c r="Q68" s="129">
        <f>F68-P68-O68-N68</f>
        <v>-81.359374997840149</v>
      </c>
      <c r="R68" s="129">
        <v>-0.93437512403702738</v>
      </c>
      <c r="S68" s="129">
        <v>-732.20288927272293</v>
      </c>
      <c r="T68" s="129">
        <v>-919.90552950564006</v>
      </c>
      <c r="U68" s="129">
        <f>G68-T68-S68-R68</f>
        <v>-0.46496039764999397</v>
      </c>
      <c r="V68" s="129">
        <v>-318.93065924450531</v>
      </c>
      <c r="W68" s="129">
        <v>-1170.7561329784041</v>
      </c>
      <c r="X68" s="129">
        <v>-1423.5992105315158</v>
      </c>
      <c r="Y68" s="129">
        <v>-264.70372181247512</v>
      </c>
      <c r="Z68" s="129">
        <v>-264.65784217999999</v>
      </c>
      <c r="AA68" s="130">
        <v>-1494.8659742769</v>
      </c>
      <c r="AB68" s="130">
        <v>-1708.9436457074003</v>
      </c>
      <c r="AC68" s="129">
        <f>I68-Z68-AA68-AB68</f>
        <v>-567.41426798489965</v>
      </c>
      <c r="AD68" s="129">
        <v>-264.65820622841005</v>
      </c>
      <c r="AE68" s="129">
        <v>-2051.6007083867798</v>
      </c>
      <c r="AF68" s="129">
        <v>-2580.6919882833095</v>
      </c>
      <c r="AG68" s="129">
        <f t="shared" si="103"/>
        <v>-336.24782209847081</v>
      </c>
      <c r="AH68" s="130">
        <v>-264.65805502341004</v>
      </c>
      <c r="AI68" s="130">
        <v>-3372.6820005402897</v>
      </c>
      <c r="AJ68" s="130">
        <v>-4175.2745655292001</v>
      </c>
      <c r="AK68" s="130">
        <v>-2229.9386380603</v>
      </c>
      <c r="AL68" s="130">
        <v>-320.7641980885403</v>
      </c>
      <c r="AM68" s="130">
        <v>-4250.6472317150619</v>
      </c>
      <c r="AN68" s="134">
        <v>-2258.3985608903013</v>
      </c>
      <c r="AO68" s="129">
        <f t="shared" si="96"/>
        <v>-1759.5238164569</v>
      </c>
      <c r="AP68" s="129">
        <f t="shared" si="97"/>
        <v>-2276.3579136922999</v>
      </c>
      <c r="AQ68" s="129">
        <f t="shared" si="98"/>
        <v>-2316.25891461519</v>
      </c>
      <c r="AR68" s="129">
        <f t="shared" si="99"/>
        <v>-2916.9398103817803</v>
      </c>
      <c r="AS68" s="129">
        <f t="shared" si="100"/>
        <v>-3637.3400555636999</v>
      </c>
      <c r="AT68" s="129">
        <f t="shared" si="101"/>
        <v>-6405.2132035895002</v>
      </c>
      <c r="AU68" s="112">
        <f t="shared" si="102"/>
        <v>-4571.411429803602</v>
      </c>
      <c r="AV68" s="135"/>
      <c r="AW68" s="135"/>
      <c r="AX68" s="41"/>
      <c r="AY68" s="41">
        <v>0</v>
      </c>
      <c r="AZ68" s="41">
        <v>0</v>
      </c>
      <c r="BA68" s="41">
        <v>0</v>
      </c>
      <c r="BB68" s="41">
        <v>0</v>
      </c>
      <c r="BC68" s="41">
        <v>0</v>
      </c>
      <c r="BD68" s="41">
        <v>-120.75698538316374</v>
      </c>
      <c r="BE68" s="41">
        <v>-4571.411429803602</v>
      </c>
      <c r="BF68" s="130"/>
      <c r="BG68" s="41"/>
      <c r="BH68" s="41"/>
      <c r="BI68" s="41"/>
      <c r="BK68" s="120"/>
      <c r="BL68" s="116"/>
    </row>
    <row r="69" spans="1:64" x14ac:dyDescent="0.3">
      <c r="A69" s="3" t="s">
        <v>109</v>
      </c>
      <c r="B69" s="2" t="s">
        <v>57</v>
      </c>
      <c r="C69" s="238">
        <v>3824.5039999999999</v>
      </c>
      <c r="D69" s="95">
        <v>17223.786</v>
      </c>
      <c r="E69" s="176">
        <v>0</v>
      </c>
      <c r="F69" s="95">
        <v>0</v>
      </c>
      <c r="G69" s="95">
        <v>0</v>
      </c>
      <c r="H69" s="95">
        <v>0.53531446576118469</v>
      </c>
      <c r="I69" s="95">
        <v>0</v>
      </c>
      <c r="J69" s="97">
        <v>15504.14671434039</v>
      </c>
      <c r="K69" s="97">
        <v>15852.420697027823</v>
      </c>
      <c r="L69" s="131">
        <f t="shared" si="84"/>
        <v>15875.434868512915</v>
      </c>
      <c r="M69" s="132">
        <f t="shared" si="85"/>
        <v>-3.8379341371860503</v>
      </c>
      <c r="N69" s="236">
        <v>0</v>
      </c>
      <c r="O69" s="95">
        <v>0</v>
      </c>
      <c r="P69" s="95">
        <v>0</v>
      </c>
      <c r="Q69" s="95">
        <v>0</v>
      </c>
      <c r="R69" s="95">
        <v>0</v>
      </c>
      <c r="S69" s="95">
        <v>0</v>
      </c>
      <c r="T69" s="95">
        <v>0</v>
      </c>
      <c r="U69" s="95">
        <v>0</v>
      </c>
      <c r="V69" s="95">
        <v>0</v>
      </c>
      <c r="W69" s="95">
        <v>0.53387999815177922</v>
      </c>
      <c r="X69" s="95">
        <v>-7.504620552062988E-6</v>
      </c>
      <c r="Y69" s="95">
        <v>1.4419722299575807E-3</v>
      </c>
      <c r="Z69" s="95">
        <v>0</v>
      </c>
      <c r="AA69" s="97">
        <v>0</v>
      </c>
      <c r="AB69" s="130">
        <v>0</v>
      </c>
      <c r="AC69" s="142">
        <f>I69-Z69-AA69-AB69</f>
        <v>0</v>
      </c>
      <c r="AD69" s="142">
        <v>1.2895901252202988</v>
      </c>
      <c r="AE69" s="142">
        <v>0.71438790023040777</v>
      </c>
      <c r="AF69" s="129">
        <v>15482.966498967029</v>
      </c>
      <c r="AG69" s="95">
        <v>19.176237347908021</v>
      </c>
      <c r="AH69" s="97">
        <v>7148.2880076440033</v>
      </c>
      <c r="AI69" s="97">
        <v>5850.4697464256078</v>
      </c>
      <c r="AJ69" s="97">
        <v>2857.5008770953978</v>
      </c>
      <c r="AK69" s="97">
        <v>-3.8379341371860503</v>
      </c>
      <c r="AL69" s="97">
        <v>0</v>
      </c>
      <c r="AM69" s="97">
        <v>0</v>
      </c>
      <c r="AN69" s="239">
        <v>0</v>
      </c>
      <c r="AO69" s="95">
        <f t="shared" si="96"/>
        <v>0</v>
      </c>
      <c r="AP69" s="176">
        <f t="shared" si="97"/>
        <v>0</v>
      </c>
      <c r="AQ69" s="129">
        <f t="shared" si="98"/>
        <v>2.0039780254507065</v>
      </c>
      <c r="AR69" s="129">
        <f t="shared" si="99"/>
        <v>15502.142736314938</v>
      </c>
      <c r="AS69" s="129">
        <f t="shared" si="100"/>
        <v>12998.757754069611</v>
      </c>
      <c r="AT69" s="129">
        <f t="shared" si="101"/>
        <v>2853.6629429582117</v>
      </c>
      <c r="AU69" s="240">
        <f t="shared" si="102"/>
        <v>0</v>
      </c>
      <c r="AV69" s="135"/>
      <c r="AW69" s="135"/>
      <c r="AX69" s="41"/>
      <c r="AY69" s="41">
        <v>0</v>
      </c>
      <c r="AZ69" s="41">
        <v>0</v>
      </c>
      <c r="BA69" s="41">
        <v>0</v>
      </c>
      <c r="BB69" s="41">
        <v>0</v>
      </c>
      <c r="BC69" s="41">
        <v>0</v>
      </c>
      <c r="BD69" s="41">
        <v>-13069.567826272558</v>
      </c>
      <c r="BE69" s="41">
        <v>0</v>
      </c>
      <c r="BF69" s="97"/>
      <c r="BG69" s="41"/>
      <c r="BH69" s="41"/>
      <c r="BI69" s="41"/>
      <c r="BK69" s="120"/>
      <c r="BL69" s="116"/>
    </row>
    <row r="70" spans="1:64" x14ac:dyDescent="0.3">
      <c r="A70" s="3" t="s">
        <v>110</v>
      </c>
      <c r="B70" s="2" t="s">
        <v>57</v>
      </c>
      <c r="C70" s="95">
        <v>0</v>
      </c>
      <c r="D70" s="95">
        <v>0</v>
      </c>
      <c r="E70" s="176">
        <v>0</v>
      </c>
      <c r="F70" s="176">
        <v>0</v>
      </c>
      <c r="G70" s="129">
        <v>14874.07167302</v>
      </c>
      <c r="H70" s="176">
        <v>0</v>
      </c>
      <c r="I70" s="176">
        <v>0</v>
      </c>
      <c r="J70" s="177"/>
      <c r="K70" s="177">
        <f>AK70+AI70+AH70+AJ70</f>
        <v>0</v>
      </c>
      <c r="L70" s="131">
        <f t="shared" si="84"/>
        <v>0</v>
      </c>
      <c r="M70" s="132">
        <f t="shared" si="85"/>
        <v>0</v>
      </c>
      <c r="N70" s="236">
        <v>0</v>
      </c>
      <c r="O70" s="95">
        <v>0</v>
      </c>
      <c r="P70" s="95">
        <v>0</v>
      </c>
      <c r="Q70" s="95">
        <v>0</v>
      </c>
      <c r="R70" s="95">
        <v>0</v>
      </c>
      <c r="S70" s="95">
        <v>0</v>
      </c>
      <c r="T70" s="95">
        <v>0</v>
      </c>
      <c r="U70" s="129">
        <f>G70-T70-S70-R70</f>
        <v>14874.07167302</v>
      </c>
      <c r="V70" s="176">
        <v>0</v>
      </c>
      <c r="W70" s="176">
        <v>0</v>
      </c>
      <c r="X70" s="176">
        <v>0</v>
      </c>
      <c r="Y70" s="176">
        <v>0</v>
      </c>
      <c r="Z70" s="176">
        <v>0</v>
      </c>
      <c r="AA70" s="177">
        <v>0</v>
      </c>
      <c r="AB70" s="177">
        <v>0</v>
      </c>
      <c r="AC70" s="176">
        <f>I70-Z70-AA70-AB70</f>
        <v>0</v>
      </c>
      <c r="AD70" s="176">
        <v>0</v>
      </c>
      <c r="AE70" s="176"/>
      <c r="AF70" s="176"/>
      <c r="AG70" s="176">
        <f>J70-AD70-AE70-AF70</f>
        <v>0</v>
      </c>
      <c r="AH70" s="177"/>
      <c r="AI70" s="177"/>
      <c r="AJ70" s="177"/>
      <c r="AK70" s="177"/>
      <c r="AL70" s="177"/>
      <c r="AM70" s="177"/>
      <c r="AN70" s="241"/>
      <c r="AO70" s="176">
        <f t="shared" si="96"/>
        <v>0</v>
      </c>
      <c r="AP70" s="176">
        <f t="shared" si="97"/>
        <v>0</v>
      </c>
      <c r="AQ70" s="176">
        <f t="shared" si="98"/>
        <v>0</v>
      </c>
      <c r="AR70" s="176">
        <f t="shared" si="99"/>
        <v>0</v>
      </c>
      <c r="AS70" s="176">
        <f t="shared" si="100"/>
        <v>0</v>
      </c>
      <c r="AT70" s="176">
        <f t="shared" si="101"/>
        <v>0</v>
      </c>
      <c r="AU70" s="240">
        <f t="shared" si="102"/>
        <v>0</v>
      </c>
      <c r="AV70" s="180"/>
      <c r="AW70" s="180"/>
      <c r="AX70" s="41"/>
      <c r="AY70" s="41">
        <v>0</v>
      </c>
      <c r="AZ70" s="41">
        <v>0</v>
      </c>
      <c r="BA70" s="41">
        <v>0</v>
      </c>
      <c r="BB70" s="41">
        <v>0</v>
      </c>
      <c r="BC70" s="41">
        <v>0</v>
      </c>
      <c r="BD70" s="41">
        <v>0</v>
      </c>
      <c r="BE70" s="41">
        <v>0</v>
      </c>
      <c r="BF70" s="177"/>
      <c r="BG70" s="41"/>
      <c r="BH70" s="41"/>
      <c r="BI70" s="41"/>
      <c r="BK70" s="120"/>
      <c r="BL70" s="116"/>
    </row>
    <row r="71" spans="1:64" x14ac:dyDescent="0.3">
      <c r="A71" s="199" t="s">
        <v>111</v>
      </c>
      <c r="B71" s="2" t="s">
        <v>57</v>
      </c>
      <c r="C71" s="129">
        <f t="shared" ref="C71:J71" si="105">SUM(C66:C70)</f>
        <v>4975.40657876162</v>
      </c>
      <c r="D71" s="129">
        <f t="shared" si="105"/>
        <v>-12234.710088818658</v>
      </c>
      <c r="E71" s="129">
        <f t="shared" si="105"/>
        <v>-32995.134644726539</v>
      </c>
      <c r="F71" s="129">
        <f t="shared" si="105"/>
        <v>-2139.6901671613746</v>
      </c>
      <c r="G71" s="129">
        <f t="shared" si="105"/>
        <v>18438.409310902942</v>
      </c>
      <c r="H71" s="129">
        <f t="shared" si="105"/>
        <v>-13652.779150239998</v>
      </c>
      <c r="I71" s="129">
        <f t="shared" si="105"/>
        <v>-20638.09942287609</v>
      </c>
      <c r="J71" s="130">
        <f t="shared" si="105"/>
        <v>5217.2399308925651</v>
      </c>
      <c r="K71" s="204">
        <f>SUM(K66:K70)</f>
        <v>-43858.637181562139</v>
      </c>
      <c r="L71" s="131">
        <f>SUM(L66:L70)</f>
        <v>-20349.499501283288</v>
      </c>
      <c r="M71" s="132">
        <f>SUM(M66:M70)</f>
        <v>-30304.361721029843</v>
      </c>
      <c r="N71" s="133">
        <f t="shared" ref="N71:AF71" si="106">SUM(N66:N70)</f>
        <v>-95.448316014791118</v>
      </c>
      <c r="O71" s="129">
        <f t="shared" si="106"/>
        <v>-54.471646679361584</v>
      </c>
      <c r="P71" s="129">
        <f t="shared" si="106"/>
        <v>-485.72160817632198</v>
      </c>
      <c r="Q71" s="129">
        <f t="shared" si="106"/>
        <v>-1504.048596290902</v>
      </c>
      <c r="R71" s="129">
        <f t="shared" si="106"/>
        <v>2121.2292661746187</v>
      </c>
      <c r="S71" s="129">
        <f t="shared" si="106"/>
        <v>766.94213558022932</v>
      </c>
      <c r="T71" s="129">
        <f t="shared" si="106"/>
        <v>1868.4623833256251</v>
      </c>
      <c r="U71" s="129">
        <f t="shared" si="106"/>
        <v>13681.775525822472</v>
      </c>
      <c r="V71" s="129">
        <f t="shared" si="106"/>
        <v>4839.8692800167719</v>
      </c>
      <c r="W71" s="129">
        <f t="shared" si="106"/>
        <v>-14401.99348816945</v>
      </c>
      <c r="X71" s="129">
        <f t="shared" si="106"/>
        <v>-4124.2672117779457</v>
      </c>
      <c r="Y71" s="129">
        <f t="shared" si="106"/>
        <v>33.628088062131852</v>
      </c>
      <c r="Z71" s="129">
        <f t="shared" si="106"/>
        <v>-14445.91030699343</v>
      </c>
      <c r="AA71" s="130">
        <v>-9692.4627895685226</v>
      </c>
      <c r="AB71" s="130">
        <f t="shared" si="106"/>
        <v>4065.7185556501504</v>
      </c>
      <c r="AC71" s="129">
        <f t="shared" si="106"/>
        <v>-565.4781929971914</v>
      </c>
      <c r="AD71" s="129">
        <f t="shared" si="106"/>
        <v>1795.1325333720222</v>
      </c>
      <c r="AE71" s="237">
        <f t="shared" si="106"/>
        <v>-7393.2522654084523</v>
      </c>
      <c r="AF71" s="237">
        <f t="shared" si="106"/>
        <v>12528.523035636834</v>
      </c>
      <c r="AG71" s="129">
        <f>J71-AD71-AE71-AF71</f>
        <v>-1713.1633727078388</v>
      </c>
      <c r="AH71" s="130">
        <f t="shared" ref="AH71:AK71" si="107">SUM(AH66:AH70)</f>
        <v>9305.5824891262564</v>
      </c>
      <c r="AI71" s="130">
        <f t="shared" si="107"/>
        <v>-10889.173412301376</v>
      </c>
      <c r="AJ71" s="130">
        <f t="shared" si="107"/>
        <v>-17052.745205400326</v>
      </c>
      <c r="AK71" s="130">
        <f t="shared" si="107"/>
        <v>-25222.301052986706</v>
      </c>
      <c r="AL71" s="130">
        <f t="shared" ref="AL71:AN71" si="108">SUM(AL66:AL70)</f>
        <v>-9421.5102508964956</v>
      </c>
      <c r="AM71" s="130">
        <f t="shared" si="108"/>
        <v>1171.0356366084015</v>
      </c>
      <c r="AN71" s="134">
        <f t="shared" si="108"/>
        <v>3168.4139462449575</v>
      </c>
      <c r="AO71" s="129">
        <f>SUM(AO66:AO70)</f>
        <v>-24138.373096561954</v>
      </c>
      <c r="AP71" s="129">
        <f t="shared" ref="AP71:AU71" si="109">SUM(AP66:AP70)</f>
        <v>3500.2403626529594</v>
      </c>
      <c r="AQ71" s="129">
        <f t="shared" si="109"/>
        <v>-5598.1197320364299</v>
      </c>
      <c r="AR71" s="129">
        <f t="shared" si="109"/>
        <v>10815.359662928993</v>
      </c>
      <c r="AS71" s="129">
        <f t="shared" si="109"/>
        <v>-1583.5909231751211</v>
      </c>
      <c r="AT71" s="129">
        <f t="shared" si="109"/>
        <v>-42275.046258387025</v>
      </c>
      <c r="AU71" s="112">
        <f t="shared" si="109"/>
        <v>-8250.474614288094</v>
      </c>
      <c r="AV71" s="135"/>
      <c r="AW71" s="135"/>
      <c r="AX71" s="41"/>
      <c r="AY71" s="41">
        <v>0</v>
      </c>
      <c r="AZ71" s="41">
        <v>-3.2818371504617971E-2</v>
      </c>
      <c r="BA71" s="41">
        <v>9.0002686192747205E-8</v>
      </c>
      <c r="BB71" s="41">
        <v>-8.9992681751027703E-8</v>
      </c>
      <c r="BC71" s="41">
        <v>-1.8189894035458565E-12</v>
      </c>
      <c r="BD71" s="41">
        <v>-69997.5711810067</v>
      </c>
      <c r="BE71" s="41">
        <v>-8250.474614288094</v>
      </c>
      <c r="BF71" s="130"/>
      <c r="BG71" s="41"/>
      <c r="BH71" s="41"/>
      <c r="BI71" s="41"/>
      <c r="BK71" s="120"/>
      <c r="BL71" s="116"/>
    </row>
    <row r="72" spans="1:64" x14ac:dyDescent="0.3">
      <c r="A72" s="3" t="s">
        <v>112</v>
      </c>
      <c r="B72" s="2" t="s">
        <v>57</v>
      </c>
      <c r="C72" s="129">
        <f t="shared" ref="C72:Z72" si="110">C73-C71</f>
        <v>2520.59342123838</v>
      </c>
      <c r="D72" s="129">
        <f t="shared" si="110"/>
        <v>-1360.2899111813422</v>
      </c>
      <c r="E72" s="129">
        <f t="shared" si="110"/>
        <v>635.57277063067886</v>
      </c>
      <c r="F72" s="129">
        <f t="shared" si="110"/>
        <v>-2775.756495640147</v>
      </c>
      <c r="G72" s="129">
        <f t="shared" si="110"/>
        <v>-179.9385127384885</v>
      </c>
      <c r="H72" s="129">
        <f t="shared" si="110"/>
        <v>-3025.9038045637008</v>
      </c>
      <c r="I72" s="129">
        <f t="shared" si="110"/>
        <v>2443.8040172785913</v>
      </c>
      <c r="J72" s="130">
        <f>J73-J71</f>
        <v>3344.2485363506439</v>
      </c>
      <c r="K72" s="204">
        <f>K73-K71</f>
        <v>1415.3991038072418</v>
      </c>
      <c r="L72" s="132">
        <f>L73-L71</f>
        <v>2053.708178243025</v>
      </c>
      <c r="M72" s="132">
        <f>M73-M71</f>
        <v>4431.5840122808331</v>
      </c>
      <c r="N72" s="133">
        <f t="shared" si="110"/>
        <v>1084.1928844705371</v>
      </c>
      <c r="O72" s="129">
        <f t="shared" si="110"/>
        <v>-2029.1327100947383</v>
      </c>
      <c r="P72" s="129">
        <f t="shared" si="110"/>
        <v>-272.61835885219239</v>
      </c>
      <c r="Q72" s="129">
        <f t="shared" si="110"/>
        <v>-1558.1983111637514</v>
      </c>
      <c r="R72" s="129">
        <f t="shared" si="110"/>
        <v>437.82321334954668</v>
      </c>
      <c r="S72" s="129">
        <f t="shared" si="110"/>
        <v>-660.14005679888544</v>
      </c>
      <c r="T72" s="129">
        <f t="shared" si="110"/>
        <v>-64.535424024294571</v>
      </c>
      <c r="U72" s="129">
        <f t="shared" si="110"/>
        <v>106.91375473514199</v>
      </c>
      <c r="V72" s="129">
        <f t="shared" si="110"/>
        <v>38.682668464474773</v>
      </c>
      <c r="W72" s="129">
        <f t="shared" si="110"/>
        <v>-819.14423130243085</v>
      </c>
      <c r="X72" s="129">
        <f t="shared" si="110"/>
        <v>-2576.8626039879146</v>
      </c>
      <c r="Y72" s="129">
        <f t="shared" si="110"/>
        <v>331.40454389066394</v>
      </c>
      <c r="Z72" s="129">
        <f t="shared" si="110"/>
        <v>1157.6929479727496</v>
      </c>
      <c r="AA72" s="130">
        <v>-26.033791732657846</v>
      </c>
      <c r="AB72" s="130">
        <f>AB73-AB71</f>
        <v>3039.8127175431869</v>
      </c>
      <c r="AC72" s="129">
        <f>AC73-AC71</f>
        <v>-1727.6345454717839</v>
      </c>
      <c r="AD72" s="129">
        <f t="shared" ref="AD72" si="111">AD73-AD71</f>
        <v>2360.1251308524015</v>
      </c>
      <c r="AE72" s="129">
        <f>AE73-AE71</f>
        <v>-408.16717663041436</v>
      </c>
      <c r="AF72" s="129">
        <f>AF73-AF71</f>
        <v>436.18163337620354</v>
      </c>
      <c r="AG72" s="129">
        <f>J72-AD72-AE72-AF72</f>
        <v>956.10894875245322</v>
      </c>
      <c r="AH72" s="130">
        <f t="shared" ref="AH72:AN72" si="112">AH73-AH71</f>
        <v>2139.3011117757014</v>
      </c>
      <c r="AI72" s="130">
        <f t="shared" si="112"/>
        <v>-2471.3981186459114</v>
      </c>
      <c r="AJ72" s="130">
        <f t="shared" si="112"/>
        <v>1429.6962363607781</v>
      </c>
      <c r="AK72" s="130">
        <f t="shared" si="112"/>
        <v>317.79987431668633</v>
      </c>
      <c r="AL72" s="130">
        <f t="shared" si="112"/>
        <v>967.19597399748818</v>
      </c>
      <c r="AM72" s="130">
        <f t="shared" si="112"/>
        <v>1671.7670606676838</v>
      </c>
      <c r="AN72" s="134">
        <f t="shared" si="112"/>
        <v>1474.8211032989739</v>
      </c>
      <c r="AO72" s="129">
        <f>Z72+AA72</f>
        <v>1131.6591562400918</v>
      </c>
      <c r="AP72" s="129">
        <f>AB72+AC72</f>
        <v>1312.178172071403</v>
      </c>
      <c r="AQ72" s="129">
        <f>AD72+AE72</f>
        <v>1951.9579542219872</v>
      </c>
      <c r="AR72" s="129">
        <f>AF72+AG72</f>
        <v>1392.2905821286568</v>
      </c>
      <c r="AS72" s="129">
        <f>AH72+AI72</f>
        <v>-332.09700687020995</v>
      </c>
      <c r="AT72" s="129">
        <f>AJ72+AK72</f>
        <v>1747.4961106774645</v>
      </c>
      <c r="AU72" s="112">
        <f>AL72+AM72</f>
        <v>2638.963034665172</v>
      </c>
      <c r="AV72" s="135"/>
      <c r="AW72" s="135"/>
      <c r="AX72" s="41"/>
      <c r="AY72" s="41">
        <v>5.4569682106375694E-12</v>
      </c>
      <c r="AZ72" s="41">
        <v>3.2818371505072719E-2</v>
      </c>
      <c r="BA72" s="41">
        <v>-9.0002686192747205E-8</v>
      </c>
      <c r="BB72" s="41">
        <v>8.9990862761624157E-8</v>
      </c>
      <c r="BC72" s="41">
        <v>0</v>
      </c>
      <c r="BD72" s="41">
        <v>-16352.718299252763</v>
      </c>
      <c r="BE72" s="41">
        <v>2638.963034665172</v>
      </c>
      <c r="BF72" s="130"/>
      <c r="BG72" s="41"/>
      <c r="BH72" s="41"/>
      <c r="BI72" s="41"/>
      <c r="BK72" s="120"/>
      <c r="BL72" s="116"/>
    </row>
    <row r="73" spans="1:64" x14ac:dyDescent="0.3">
      <c r="A73" s="199" t="s">
        <v>113</v>
      </c>
      <c r="B73" s="2" t="s">
        <v>57</v>
      </c>
      <c r="C73" s="114">
        <f>-C46+37540</f>
        <v>7496</v>
      </c>
      <c r="D73" s="119">
        <f t="shared" ref="D73:I73" si="113">-D46+C46</f>
        <v>-13595</v>
      </c>
      <c r="E73" s="114">
        <f t="shared" si="113"/>
        <v>-32359.56187409586</v>
      </c>
      <c r="F73" s="114">
        <f t="shared" si="113"/>
        <v>-4915.4466628015216</v>
      </c>
      <c r="G73" s="114">
        <f t="shared" si="113"/>
        <v>18258.470798164453</v>
      </c>
      <c r="H73" s="114">
        <f t="shared" si="113"/>
        <v>-16678.682954803699</v>
      </c>
      <c r="I73" s="114">
        <f t="shared" si="113"/>
        <v>-18194.295405597499</v>
      </c>
      <c r="J73" s="205">
        <f>-J46+I46</f>
        <v>8561.488467243209</v>
      </c>
      <c r="K73" s="242">
        <f>-K46+J46</f>
        <v>-42443.238077754897</v>
      </c>
      <c r="L73" s="106">
        <f>-L46+AF46</f>
        <v>-18295.791323040263</v>
      </c>
      <c r="M73" s="106">
        <f>-M46+L46</f>
        <v>-25872.77770874901</v>
      </c>
      <c r="N73" s="206">
        <f>-N46+E46</f>
        <v>988.74456845574605</v>
      </c>
      <c r="O73" s="114">
        <f t="shared" ref="O73:AL73" si="114">-O46+N46</f>
        <v>-2083.6043567740999</v>
      </c>
      <c r="P73" s="114">
        <f t="shared" si="114"/>
        <v>-758.33996702851437</v>
      </c>
      <c r="Q73" s="114">
        <f t="shared" si="114"/>
        <v>-3062.2469074546534</v>
      </c>
      <c r="R73" s="114">
        <f t="shared" si="114"/>
        <v>2559.0524795241654</v>
      </c>
      <c r="S73" s="114">
        <f t="shared" si="114"/>
        <v>106.80207878134388</v>
      </c>
      <c r="T73" s="114">
        <f t="shared" si="114"/>
        <v>1803.9269593013305</v>
      </c>
      <c r="U73" s="114">
        <f t="shared" si="114"/>
        <v>13788.689280557614</v>
      </c>
      <c r="V73" s="114">
        <f t="shared" si="114"/>
        <v>4878.5519484812467</v>
      </c>
      <c r="W73" s="114">
        <f t="shared" si="114"/>
        <v>-15221.137719471881</v>
      </c>
      <c r="X73" s="114">
        <f t="shared" si="114"/>
        <v>-6701.1298157658603</v>
      </c>
      <c r="Y73" s="114">
        <f t="shared" si="114"/>
        <v>365.03263195279578</v>
      </c>
      <c r="Z73" s="114">
        <f t="shared" si="114"/>
        <v>-13288.21735902068</v>
      </c>
      <c r="AA73" s="205">
        <v>-9718.4965813011804</v>
      </c>
      <c r="AB73" s="205">
        <f t="shared" si="114"/>
        <v>7105.5312731933373</v>
      </c>
      <c r="AC73" s="114">
        <f t="shared" si="114"/>
        <v>-2293.1127384689753</v>
      </c>
      <c r="AD73" s="114">
        <f t="shared" si="114"/>
        <v>4155.2576642244239</v>
      </c>
      <c r="AE73" s="114">
        <f t="shared" si="114"/>
        <v>-7801.4194420388667</v>
      </c>
      <c r="AF73" s="114">
        <f t="shared" si="114"/>
        <v>12964.704669013037</v>
      </c>
      <c r="AG73" s="114">
        <f t="shared" si="114"/>
        <v>-757.05442395538557</v>
      </c>
      <c r="AH73" s="205">
        <f>-AH46+AG46</f>
        <v>11444.883600901958</v>
      </c>
      <c r="AI73" s="205">
        <f t="shared" si="114"/>
        <v>-13360.571530947287</v>
      </c>
      <c r="AJ73" s="205">
        <f t="shared" si="114"/>
        <v>-15623.048969039548</v>
      </c>
      <c r="AK73" s="205">
        <f t="shared" si="114"/>
        <v>-24904.50117867002</v>
      </c>
      <c r="AL73" s="205">
        <f t="shared" si="114"/>
        <v>-8454.3142768990074</v>
      </c>
      <c r="AM73" s="205">
        <f>-AM46+AL46</f>
        <v>2842.8026972760854</v>
      </c>
      <c r="AN73" s="207">
        <f>-AN46+AM46</f>
        <v>4643.2350495439314</v>
      </c>
      <c r="AO73" s="114">
        <f>Z73+AA73</f>
        <v>-23006.713940321861</v>
      </c>
      <c r="AP73" s="129">
        <f>AB73+AC73</f>
        <v>4812.418534724362</v>
      </c>
      <c r="AQ73" s="129">
        <f>AD73+AE73</f>
        <v>-3646.1617778144428</v>
      </c>
      <c r="AR73" s="129">
        <f>AF73+AG73</f>
        <v>12207.650245057652</v>
      </c>
      <c r="AS73" s="129">
        <f>AH73+AI73</f>
        <v>-1915.6879300453293</v>
      </c>
      <c r="AT73" s="129">
        <f>AJ73+AK73</f>
        <v>-40527.550147709568</v>
      </c>
      <c r="AU73" s="112">
        <f>AL73+AM73</f>
        <v>-5611.511579622922</v>
      </c>
      <c r="AV73" s="197"/>
      <c r="AW73" s="197"/>
      <c r="AX73" s="41"/>
      <c r="AY73" s="41">
        <v>0</v>
      </c>
      <c r="AZ73" s="41">
        <v>0</v>
      </c>
      <c r="BA73" s="41">
        <v>0</v>
      </c>
      <c r="BB73" s="41">
        <v>0</v>
      </c>
      <c r="BC73" s="41">
        <v>0</v>
      </c>
      <c r="BD73" s="41">
        <v>-86350.289480259467</v>
      </c>
      <c r="BE73" s="41">
        <v>-5611.511579622922</v>
      </c>
      <c r="BF73" s="205"/>
      <c r="BG73" s="41"/>
      <c r="BH73" s="41"/>
      <c r="BI73" s="41"/>
      <c r="BK73" s="120"/>
      <c r="BL73" s="116"/>
    </row>
    <row r="74" spans="1:64" x14ac:dyDescent="0.3">
      <c r="A74" s="3" t="s">
        <v>114</v>
      </c>
      <c r="H74" s="42"/>
      <c r="I74" s="42"/>
      <c r="J74" s="77"/>
      <c r="K74" s="78"/>
      <c r="L74" s="79"/>
      <c r="M74" s="79"/>
      <c r="N74" s="219">
        <f>E46-N46-N73</f>
        <v>0</v>
      </c>
      <c r="O74" s="116">
        <f>N46-O46-O73</f>
        <v>0</v>
      </c>
      <c r="P74" s="116">
        <f>O46-P46-P73</f>
        <v>0</v>
      </c>
      <c r="Q74" s="116">
        <f>P46-Q46-Q73</f>
        <v>0</v>
      </c>
      <c r="R74" s="116">
        <f>Q46-R46-R73</f>
        <v>0</v>
      </c>
      <c r="S74" s="42">
        <f t="shared" ref="S74:AL74" si="115">N46-SUM(O73:S73)-S46</f>
        <v>0</v>
      </c>
      <c r="T74" s="42">
        <f t="shared" si="115"/>
        <v>0</v>
      </c>
      <c r="U74" s="42">
        <f t="shared" si="115"/>
        <v>0</v>
      </c>
      <c r="V74" s="42">
        <f t="shared" si="115"/>
        <v>0</v>
      </c>
      <c r="W74" s="42">
        <f t="shared" si="115"/>
        <v>0</v>
      </c>
      <c r="X74" s="42">
        <f t="shared" si="115"/>
        <v>0</v>
      </c>
      <c r="Y74" s="42">
        <f t="shared" si="115"/>
        <v>0</v>
      </c>
      <c r="Z74" s="42">
        <f t="shared" si="115"/>
        <v>0</v>
      </c>
      <c r="AA74" s="77">
        <v>0</v>
      </c>
      <c r="AB74" s="77">
        <f t="shared" si="115"/>
        <v>0</v>
      </c>
      <c r="AC74" s="42">
        <f t="shared" si="115"/>
        <v>0</v>
      </c>
      <c r="AD74" s="42">
        <f t="shared" si="115"/>
        <v>0</v>
      </c>
      <c r="AE74" s="42">
        <f t="shared" si="115"/>
        <v>0</v>
      </c>
      <c r="AF74" s="42">
        <f t="shared" si="115"/>
        <v>0</v>
      </c>
      <c r="AG74" s="42">
        <f t="shared" si="115"/>
        <v>0</v>
      </c>
      <c r="AH74" s="42">
        <f t="shared" si="115"/>
        <v>0</v>
      </c>
      <c r="AI74" s="42">
        <f t="shared" si="115"/>
        <v>0</v>
      </c>
      <c r="AJ74" s="42">
        <f t="shared" si="115"/>
        <v>0</v>
      </c>
      <c r="AK74" s="42">
        <f t="shared" si="115"/>
        <v>0</v>
      </c>
      <c r="AL74" s="42">
        <f t="shared" si="115"/>
        <v>0</v>
      </c>
      <c r="AM74" s="42">
        <f>AH46-SUM(AI73:AM73)-AM46</f>
        <v>0</v>
      </c>
      <c r="AN74" s="243">
        <f>AI46-SUM(AJ73:AN73)-AN46</f>
        <v>0</v>
      </c>
      <c r="AO74" s="244">
        <f>Z74+AA74</f>
        <v>0</v>
      </c>
      <c r="AP74" s="176">
        <f>AB74+AC74</f>
        <v>0</v>
      </c>
      <c r="AQ74" s="176">
        <f>AC74+AD74</f>
        <v>0</v>
      </c>
      <c r="AR74" s="176">
        <f>AD74+AE74</f>
        <v>0</v>
      </c>
      <c r="AS74" s="176">
        <f>AE74+AF74</f>
        <v>0</v>
      </c>
      <c r="AT74" s="176">
        <f>AF74+AG74</f>
        <v>0</v>
      </c>
      <c r="AU74" s="240">
        <f>AG74+AH74</f>
        <v>0</v>
      </c>
      <c r="AV74" s="245"/>
      <c r="AW74" s="245"/>
      <c r="AX74" s="41"/>
      <c r="AY74" s="41">
        <v>0</v>
      </c>
      <c r="AZ74" s="41">
        <v>0</v>
      </c>
      <c r="BA74" s="41">
        <v>0</v>
      </c>
      <c r="BB74" s="41">
        <v>0</v>
      </c>
      <c r="BC74" s="41">
        <v>0</v>
      </c>
      <c r="BD74" s="41">
        <v>-0.28592368094590709</v>
      </c>
      <c r="BE74" s="41">
        <v>0</v>
      </c>
      <c r="BF74" s="77"/>
      <c r="BG74" s="41"/>
      <c r="BH74" s="41"/>
      <c r="BI74" s="41"/>
      <c r="BL74" s="116"/>
    </row>
    <row r="75" spans="1:64" s="65" customFormat="1" x14ac:dyDescent="0.3">
      <c r="A75" s="65" t="s">
        <v>115</v>
      </c>
      <c r="B75" s="2" t="s">
        <v>52</v>
      </c>
      <c r="C75" s="65">
        <f t="shared" ref="C75:L75" si="116">C62/C54</f>
        <v>0.16670806040109207</v>
      </c>
      <c r="D75" s="65">
        <f t="shared" si="116"/>
        <v>9.8118194900092284E-2</v>
      </c>
      <c r="E75" s="65">
        <f t="shared" si="116"/>
        <v>0.12148033715433271</v>
      </c>
      <c r="F75" s="65">
        <f t="shared" si="116"/>
        <v>7.7788987123714862E-2</v>
      </c>
      <c r="G75" s="65">
        <f t="shared" si="116"/>
        <v>0.16906255548444477</v>
      </c>
      <c r="H75" s="65">
        <f t="shared" si="116"/>
        <v>0.16509952047323315</v>
      </c>
      <c r="I75" s="65">
        <f t="shared" si="116"/>
        <v>0.14431989537511164</v>
      </c>
      <c r="J75" s="246">
        <f t="shared" si="116"/>
        <v>0.15795922838997384</v>
      </c>
      <c r="K75" s="247">
        <f t="shared" si="116"/>
        <v>0.131235948320366</v>
      </c>
      <c r="L75" s="248">
        <f t="shared" si="116"/>
        <v>0.13470987636344395</v>
      </c>
      <c r="M75" s="248">
        <f>M62/M54</f>
        <v>0.17710681859189636</v>
      </c>
      <c r="N75" s="249"/>
      <c r="AB75" s="36"/>
      <c r="AC75" s="36"/>
      <c r="AD75" s="36"/>
      <c r="AE75" s="36"/>
      <c r="AF75" s="36"/>
      <c r="AG75" s="36"/>
      <c r="AH75" s="36"/>
      <c r="AI75" s="36"/>
      <c r="AJ75" s="223"/>
      <c r="AK75" s="223"/>
      <c r="AL75" s="223"/>
      <c r="AM75" s="223"/>
      <c r="AN75" s="250"/>
      <c r="AO75" s="89"/>
      <c r="AP75" s="89"/>
      <c r="AQ75" s="89"/>
      <c r="AR75" s="89"/>
      <c r="AS75" s="89"/>
      <c r="AT75" s="89"/>
      <c r="AU75" s="189"/>
      <c r="AV75" s="228"/>
      <c r="AW75" s="228"/>
      <c r="AX75" s="41"/>
      <c r="AY75" s="41">
        <v>-0.23544582629295421</v>
      </c>
      <c r="AZ75" s="41">
        <v>-0.27189551337846313</v>
      </c>
      <c r="BA75" s="41">
        <v>-0.28113057330074898</v>
      </c>
      <c r="BB75" s="41">
        <v>-0.28278519836353488</v>
      </c>
      <c r="BC75" s="41">
        <v>-0.24301920970929705</v>
      </c>
      <c r="BD75" s="41">
        <v>-0.24973225366019514</v>
      </c>
      <c r="BE75" s="41">
        <v>0</v>
      </c>
      <c r="BF75" s="223"/>
      <c r="BG75" s="41"/>
      <c r="BH75" s="41"/>
      <c r="BI75" s="41"/>
      <c r="BL75" s="116"/>
    </row>
    <row r="76" spans="1:64" x14ac:dyDescent="0.3">
      <c r="A76" s="3" t="s">
        <v>116</v>
      </c>
      <c r="B76" s="2" t="s">
        <v>52</v>
      </c>
      <c r="C76" s="89">
        <f t="shared" ref="C76:AL76" si="117">C65/C16</f>
        <v>0.15696000744337713</v>
      </c>
      <c r="D76" s="89">
        <f t="shared" si="117"/>
        <v>0.26909329577936492</v>
      </c>
      <c r="E76" s="89">
        <f t="shared" si="117"/>
        <v>0.19772228962292304</v>
      </c>
      <c r="F76" s="89">
        <f t="shared" si="117"/>
        <v>0.1918741908894874</v>
      </c>
      <c r="G76" s="89">
        <f t="shared" si="117"/>
        <v>0.25474482485711042</v>
      </c>
      <c r="H76" s="89">
        <f t="shared" si="117"/>
        <v>0.20048844641434532</v>
      </c>
      <c r="I76" s="89">
        <f t="shared" si="117"/>
        <v>0.25447164665415756</v>
      </c>
      <c r="J76" s="90">
        <f t="shared" si="117"/>
        <v>0.28200855979974809</v>
      </c>
      <c r="K76" s="90">
        <f t="shared" si="117"/>
        <v>0.25492288559355786</v>
      </c>
      <c r="L76" s="185">
        <f t="shared" si="117"/>
        <v>0.24230492327567887</v>
      </c>
      <c r="M76" s="92">
        <f t="shared" si="117"/>
        <v>0.3448093984859219</v>
      </c>
      <c r="N76" s="186">
        <f t="shared" si="117"/>
        <v>0.13986675265272627</v>
      </c>
      <c r="O76" s="89">
        <f t="shared" si="117"/>
        <v>0.20790492624418874</v>
      </c>
      <c r="P76" s="89">
        <f t="shared" si="117"/>
        <v>0.23468262380764701</v>
      </c>
      <c r="Q76" s="89">
        <f t="shared" si="117"/>
        <v>0.16315693770585815</v>
      </c>
      <c r="R76" s="89">
        <f t="shared" si="117"/>
        <v>0.1532357075623868</v>
      </c>
      <c r="S76" s="89">
        <f t="shared" si="117"/>
        <v>0.20615083730638228</v>
      </c>
      <c r="T76" s="89">
        <f t="shared" si="117"/>
        <v>0.18951092880014958</v>
      </c>
      <c r="U76" s="89">
        <f t="shared" si="117"/>
        <v>0.46454706696905129</v>
      </c>
      <c r="V76" s="89">
        <f t="shared" si="117"/>
        <v>0.18359771268260158</v>
      </c>
      <c r="W76" s="89">
        <f t="shared" si="117"/>
        <v>0.14791990872331462</v>
      </c>
      <c r="X76" s="89">
        <f t="shared" si="117"/>
        <v>0.21624683379582627</v>
      </c>
      <c r="Y76" s="89">
        <f t="shared" si="117"/>
        <v>0.24878932162973433</v>
      </c>
      <c r="Z76" s="89">
        <f t="shared" si="117"/>
        <v>0.27061381220970548</v>
      </c>
      <c r="AA76" s="89">
        <v>0.20748434848118247</v>
      </c>
      <c r="AB76" s="89">
        <f t="shared" si="117"/>
        <v>0.23345812597859505</v>
      </c>
      <c r="AC76" s="89">
        <f t="shared" si="117"/>
        <v>0.30902845438330723</v>
      </c>
      <c r="AD76" s="89">
        <f t="shared" si="117"/>
        <v>0.30005015752330849</v>
      </c>
      <c r="AE76" s="89">
        <f t="shared" si="117"/>
        <v>0.26264207324094946</v>
      </c>
      <c r="AF76" s="89">
        <f t="shared" si="117"/>
        <v>0.26741526609873656</v>
      </c>
      <c r="AG76" s="89">
        <f t="shared" si="117"/>
        <v>0.29740487166448198</v>
      </c>
      <c r="AH76" s="89">
        <f t="shared" si="117"/>
        <v>0.23088736004852534</v>
      </c>
      <c r="AI76" s="89">
        <f t="shared" si="117"/>
        <v>0.25691455685160258</v>
      </c>
      <c r="AJ76" s="90">
        <f t="shared" si="117"/>
        <v>0.19176096994138131</v>
      </c>
      <c r="AK76" s="90">
        <f t="shared" si="117"/>
        <v>0.32901990948355353</v>
      </c>
      <c r="AL76" s="90">
        <f t="shared" si="117"/>
        <v>0.47262183395292662</v>
      </c>
      <c r="AM76" s="90">
        <f>AM65/AM16</f>
        <v>0.29961419288784014</v>
      </c>
      <c r="AN76" s="251">
        <f>AN65/AN16</f>
        <v>0.2871706242139288</v>
      </c>
      <c r="AO76" s="90">
        <f t="shared" ref="AO76:AV76" si="118">AO65/AO16</f>
        <v>0.23544582629295421</v>
      </c>
      <c r="AP76" s="90">
        <f t="shared" si="118"/>
        <v>0.27189551337846313</v>
      </c>
      <c r="AQ76" s="90">
        <f t="shared" si="118"/>
        <v>0.28113057330074898</v>
      </c>
      <c r="AR76" s="90">
        <f t="shared" si="118"/>
        <v>0.28278519836353488</v>
      </c>
      <c r="AS76" s="90">
        <f t="shared" si="118"/>
        <v>0.2442492457716432</v>
      </c>
      <c r="AT76" s="90">
        <f t="shared" si="118"/>
        <v>0.26328750173643239</v>
      </c>
      <c r="AU76" s="190">
        <f t="shared" si="118"/>
        <v>0.38477859782022356</v>
      </c>
      <c r="AV76" s="90" t="e">
        <f t="shared" si="118"/>
        <v>#DIV/0!</v>
      </c>
      <c r="AW76" s="90"/>
      <c r="AX76" s="41"/>
      <c r="AY76" s="41"/>
      <c r="AZ76" s="41"/>
      <c r="BA76" s="41"/>
      <c r="BB76" s="41"/>
      <c r="BC76" s="41"/>
      <c r="BD76" s="41"/>
      <c r="BE76" s="41"/>
      <c r="BF76" s="90"/>
      <c r="BG76" s="41"/>
      <c r="BH76" s="41"/>
      <c r="BI76" s="41"/>
      <c r="BL76" s="116"/>
    </row>
    <row r="77" spans="1:64" ht="14" x14ac:dyDescent="0.3">
      <c r="C77" s="116"/>
      <c r="D77" s="116"/>
      <c r="E77" s="116"/>
      <c r="F77" s="116"/>
      <c r="G77" s="116"/>
      <c r="H77" s="116"/>
      <c r="I77" s="116"/>
      <c r="J77" s="116"/>
      <c r="K77" s="216"/>
      <c r="L77" s="216"/>
      <c r="M77" s="216"/>
      <c r="N77" s="116"/>
      <c r="O77" s="116"/>
      <c r="P77" s="116"/>
      <c r="Q77" s="116"/>
      <c r="R77" s="116"/>
      <c r="S77" s="116"/>
      <c r="T77" s="116"/>
      <c r="U77" s="116"/>
      <c r="V77" s="116"/>
      <c r="W77" s="116"/>
      <c r="X77" s="116"/>
      <c r="Y77" s="116"/>
      <c r="Z77" s="116"/>
      <c r="AA77" s="116"/>
      <c r="AO77" s="252"/>
      <c r="AP77" s="252"/>
      <c r="AQ77" s="252"/>
      <c r="AR77" s="252"/>
      <c r="AS77" s="252"/>
      <c r="AT77" s="252"/>
      <c r="AU77" s="252"/>
      <c r="AZ77" s="41"/>
      <c r="BA77" s="41"/>
      <c r="BB77" s="41"/>
      <c r="BC77" s="41"/>
    </row>
    <row r="78" spans="1:64" s="254" customFormat="1" ht="64.5" customHeight="1" x14ac:dyDescent="0.3">
      <c r="A78" s="253" t="s">
        <v>117</v>
      </c>
      <c r="B78" s="253"/>
      <c r="C78" s="253"/>
      <c r="D78" s="253"/>
      <c r="E78" s="253"/>
      <c r="F78" s="253"/>
      <c r="G78" s="253"/>
      <c r="H78" s="253"/>
      <c r="I78" s="253"/>
      <c r="J78" s="253"/>
      <c r="K78" s="253"/>
      <c r="L78" s="253"/>
      <c r="M78" s="253"/>
      <c r="N78" s="253"/>
      <c r="O78" s="253"/>
      <c r="P78" s="253"/>
      <c r="Q78" s="253"/>
      <c r="R78" s="253"/>
      <c r="S78" s="253"/>
      <c r="T78" s="253"/>
      <c r="U78" s="253"/>
      <c r="V78" s="253"/>
      <c r="W78" s="253"/>
      <c r="X78" s="253"/>
      <c r="Y78" s="253"/>
      <c r="Z78" s="253"/>
      <c r="AA78" s="253"/>
      <c r="AB78" s="253"/>
      <c r="AC78" s="253"/>
      <c r="AD78" s="253"/>
      <c r="AE78" s="253"/>
      <c r="AF78" s="253"/>
      <c r="AG78" s="253"/>
      <c r="AH78" s="253"/>
      <c r="AI78" s="253"/>
      <c r="AJ78" s="89"/>
      <c r="AK78" s="89"/>
      <c r="AL78" s="89"/>
      <c r="AO78" s="252"/>
      <c r="AP78" s="252"/>
      <c r="AQ78" s="252"/>
      <c r="AR78" s="252"/>
      <c r="AS78" s="252"/>
      <c r="AT78" s="252"/>
      <c r="AU78" s="252"/>
    </row>
    <row r="79" spans="1:64" s="254" customFormat="1" ht="60" customHeight="1" x14ac:dyDescent="0.3">
      <c r="A79" s="253" t="s">
        <v>118</v>
      </c>
      <c r="B79" s="253"/>
      <c r="C79" s="253"/>
      <c r="D79" s="253"/>
      <c r="E79" s="253"/>
      <c r="F79" s="253"/>
      <c r="G79" s="253"/>
      <c r="H79" s="253"/>
      <c r="I79" s="253"/>
      <c r="J79" s="253"/>
      <c r="K79" s="253"/>
      <c r="L79" s="253"/>
      <c r="M79" s="253"/>
      <c r="N79" s="253"/>
      <c r="O79" s="253"/>
      <c r="P79" s="253"/>
      <c r="Q79" s="253"/>
      <c r="R79" s="253"/>
      <c r="S79" s="253"/>
      <c r="T79" s="253"/>
      <c r="U79" s="253"/>
      <c r="V79" s="253"/>
      <c r="W79" s="253"/>
      <c r="X79" s="253"/>
      <c r="Y79" s="253"/>
      <c r="Z79" s="253"/>
      <c r="AA79" s="253"/>
      <c r="AB79" s="253"/>
      <c r="AC79" s="253"/>
      <c r="AD79" s="253"/>
      <c r="AE79" s="253"/>
      <c r="AF79" s="253"/>
      <c r="AG79" s="253"/>
      <c r="AH79" s="253"/>
      <c r="AI79" s="253"/>
      <c r="AJ79" s="252"/>
      <c r="AK79" s="252"/>
      <c r="AL79" s="252"/>
      <c r="AO79" s="255"/>
      <c r="AP79" s="255"/>
      <c r="AQ79" s="255"/>
      <c r="AR79" s="255"/>
      <c r="AS79" s="255"/>
      <c r="AT79" s="255"/>
      <c r="AU79" s="255"/>
    </row>
    <row r="80" spans="1:64" x14ac:dyDescent="0.3">
      <c r="I80" s="3"/>
      <c r="J80" s="3"/>
      <c r="K80" s="3"/>
      <c r="L80" s="3"/>
      <c r="M80" s="3"/>
      <c r="W80" s="3"/>
      <c r="X80" s="3"/>
      <c r="Y80" s="3"/>
      <c r="Z80" s="3"/>
      <c r="AA80" s="3"/>
      <c r="AD80" s="255"/>
      <c r="AE80" s="255"/>
      <c r="AI80" s="255"/>
      <c r="AJ80" s="255"/>
      <c r="AM80" s="255"/>
      <c r="AV80" s="255"/>
      <c r="AW80" s="255"/>
      <c r="BF80" s="255"/>
    </row>
    <row r="82" spans="38:39" x14ac:dyDescent="0.3">
      <c r="AL82" s="116"/>
      <c r="AM82" s="116"/>
    </row>
    <row r="87" spans="38:39" x14ac:dyDescent="0.3">
      <c r="AL87" s="120"/>
      <c r="AM87" s="120"/>
    </row>
    <row r="88" spans="38:39" x14ac:dyDescent="0.3">
      <c r="AL88" s="256"/>
      <c r="AM88" s="256"/>
    </row>
    <row r="89" spans="38:39" x14ac:dyDescent="0.3">
      <c r="AL89" s="256"/>
      <c r="AM89" s="256"/>
    </row>
    <row r="90" spans="38:39" x14ac:dyDescent="0.3">
      <c r="AL90" s="120"/>
      <c r="AM90" s="120"/>
    </row>
    <row r="91" spans="38:39" x14ac:dyDescent="0.3">
      <c r="AL91" s="120"/>
      <c r="AM91" s="120"/>
    </row>
    <row r="92" spans="38:39" x14ac:dyDescent="0.3">
      <c r="AL92" s="120"/>
    </row>
  </sheetData>
  <mergeCells count="2">
    <mergeCell ref="A78:AI78"/>
    <mergeCell ref="A79:AI79"/>
  </mergeCells>
  <pageMargins left="0.17" right="0.17" top="0.17" bottom="0.17" header="0.3" footer="0.3"/>
  <pageSetup paperSize="9" scale="6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Historical Financials in THB</vt:lpstr>
      <vt:lpstr>'Historical Financials in THB'!Print_Area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Nonlapan Cheewinjarasroj</dc:creator>
  <cp:lastModifiedBy>Nonlapan Cheewinjarasroj</cp:lastModifiedBy>
  <dcterms:created xsi:type="dcterms:W3CDTF">2019-11-12T02:47:55Z</dcterms:created>
  <dcterms:modified xsi:type="dcterms:W3CDTF">2019-11-12T02:49:03Z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