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Current folder\IVL forecast &amp; estimates\MD&amp;A 3Q19\Upload on website\TH version\"/>
    </mc:Choice>
  </mc:AlternateContent>
  <bookViews>
    <workbookView xWindow="0" yWindow="0" windowWidth="28800" windowHeight="12450"/>
  </bookViews>
  <sheets>
    <sheet name="Historical Financials in USD" sheetId="1" r:id="rId1"/>
  </sheets>
  <externalReferences>
    <externalReference r:id="rId2"/>
  </externalReferences>
  <definedNames>
    <definedName name="_xlnm.Print_Area" localSheetId="0">'Historical Financials in USD'!$A$1:$BA$98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91" i="1" l="1"/>
  <c r="V91" i="1"/>
  <c r="U91" i="1"/>
  <c r="T91" i="1"/>
  <c r="S91" i="1"/>
  <c r="R91" i="1"/>
  <c r="Q91" i="1"/>
  <c r="P91" i="1"/>
  <c r="O91" i="1"/>
  <c r="N91" i="1"/>
  <c r="F91" i="1"/>
  <c r="E91" i="1"/>
  <c r="D91" i="1"/>
  <c r="C91" i="1"/>
  <c r="W90" i="1"/>
  <c r="V90" i="1"/>
  <c r="U90" i="1"/>
  <c r="T90" i="1"/>
  <c r="S90" i="1"/>
  <c r="R90" i="1"/>
  <c r="Q90" i="1"/>
  <c r="P90" i="1"/>
  <c r="O90" i="1"/>
  <c r="N90" i="1"/>
  <c r="E90" i="1"/>
  <c r="D90" i="1"/>
  <c r="C90" i="1"/>
  <c r="W85" i="1"/>
  <c r="V85" i="1"/>
  <c r="U85" i="1"/>
  <c r="T85" i="1"/>
  <c r="S85" i="1"/>
  <c r="R85" i="1"/>
  <c r="Q85" i="1"/>
  <c r="Q87" i="1" s="1"/>
  <c r="P85" i="1"/>
  <c r="O85" i="1"/>
  <c r="N85" i="1"/>
  <c r="F85" i="1"/>
  <c r="E85" i="1"/>
  <c r="D85" i="1"/>
  <c r="C85" i="1"/>
  <c r="W84" i="1"/>
  <c r="W87" i="1" s="1"/>
  <c r="V84" i="1"/>
  <c r="V87" i="1" s="1"/>
  <c r="U84" i="1"/>
  <c r="U87" i="1" s="1"/>
  <c r="T84" i="1"/>
  <c r="S84" i="1"/>
  <c r="R84" i="1"/>
  <c r="R87" i="1" s="1"/>
  <c r="Q84" i="1"/>
  <c r="P84" i="1"/>
  <c r="O84" i="1"/>
  <c r="O87" i="1" s="1"/>
  <c r="N84" i="1"/>
  <c r="F84" i="1"/>
  <c r="F87" i="1" s="1"/>
  <c r="E84" i="1"/>
  <c r="D84" i="1"/>
  <c r="C84" i="1"/>
  <c r="C87" i="1" s="1"/>
  <c r="W79" i="1"/>
  <c r="V79" i="1"/>
  <c r="V89" i="1" s="1"/>
  <c r="U79" i="1"/>
  <c r="U77" i="1" s="1"/>
  <c r="T79" i="1"/>
  <c r="T77" i="1" s="1"/>
  <c r="S79" i="1"/>
  <c r="S89" i="1" s="1"/>
  <c r="S92" i="1" s="1"/>
  <c r="R79" i="1"/>
  <c r="R89" i="1" s="1"/>
  <c r="R92" i="1" s="1"/>
  <c r="Q79" i="1"/>
  <c r="Q89" i="1" s="1"/>
  <c r="Q92" i="1" s="1"/>
  <c r="P79" i="1"/>
  <c r="P89" i="1" s="1"/>
  <c r="O79" i="1"/>
  <c r="O89" i="1" s="1"/>
  <c r="O92" i="1" s="1"/>
  <c r="N79" i="1"/>
  <c r="N89" i="1" s="1"/>
  <c r="F79" i="1"/>
  <c r="F77" i="1" s="1"/>
  <c r="E79" i="1"/>
  <c r="D79" i="1"/>
  <c r="C79" i="1"/>
  <c r="C89" i="1" s="1"/>
  <c r="C92" i="1" s="1"/>
  <c r="W77" i="1"/>
  <c r="V77" i="1"/>
  <c r="R77" i="1"/>
  <c r="Q77" i="1"/>
  <c r="P77" i="1"/>
  <c r="O77" i="1"/>
  <c r="N77" i="1"/>
  <c r="C77" i="1"/>
  <c r="AN76" i="1"/>
  <c r="AM76" i="1"/>
  <c r="AL76" i="1"/>
  <c r="AK76" i="1"/>
  <c r="AJ76" i="1"/>
  <c r="AI76" i="1"/>
  <c r="AH76" i="1"/>
  <c r="AF76" i="1"/>
  <c r="AE76" i="1"/>
  <c r="AD76" i="1"/>
  <c r="AB76" i="1"/>
  <c r="AA76" i="1"/>
  <c r="Z76" i="1"/>
  <c r="X76" i="1"/>
  <c r="W76" i="1"/>
  <c r="V76" i="1"/>
  <c r="U76" i="1"/>
  <c r="T76" i="1"/>
  <c r="S76" i="1"/>
  <c r="R76" i="1"/>
  <c r="Q76" i="1"/>
  <c r="P76" i="1"/>
  <c r="O76" i="1"/>
  <c r="N76" i="1"/>
  <c r="K76" i="1"/>
  <c r="J76" i="1"/>
  <c r="I76" i="1"/>
  <c r="H76" i="1"/>
  <c r="G76" i="1"/>
  <c r="F76" i="1"/>
  <c r="E76" i="1"/>
  <c r="D76" i="1"/>
  <c r="C76" i="1"/>
  <c r="AK71" i="1"/>
  <c r="I71" i="1"/>
  <c r="AU70" i="1"/>
  <c r="AT70" i="1"/>
  <c r="AS70" i="1"/>
  <c r="AQ70" i="1"/>
  <c r="AO70" i="1"/>
  <c r="AC70" i="1"/>
  <c r="AP70" i="1" s="1"/>
  <c r="M70" i="1"/>
  <c r="AU69" i="1"/>
  <c r="AT69" i="1"/>
  <c r="AS69" i="1"/>
  <c r="AR69" i="1"/>
  <c r="AQ69" i="1"/>
  <c r="AO69" i="1"/>
  <c r="AC69" i="1"/>
  <c r="AP69" i="1" s="1"/>
  <c r="Y69" i="1"/>
  <c r="M69" i="1"/>
  <c r="L69" i="1"/>
  <c r="C69" i="1"/>
  <c r="AU68" i="1"/>
  <c r="AT68" i="1"/>
  <c r="AS68" i="1"/>
  <c r="AQ68" i="1"/>
  <c r="AO68" i="1"/>
  <c r="AG68" i="1"/>
  <c r="L68" i="1" s="1"/>
  <c r="AC68" i="1"/>
  <c r="AP68" i="1" s="1"/>
  <c r="M68" i="1"/>
  <c r="AU67" i="1"/>
  <c r="AT67" i="1"/>
  <c r="AS67" i="1"/>
  <c r="AR67" i="1"/>
  <c r="AQ67" i="1"/>
  <c r="AP67" i="1"/>
  <c r="AO67" i="1"/>
  <c r="AG67" i="1"/>
  <c r="AC67" i="1"/>
  <c r="X67" i="1"/>
  <c r="M67" i="1"/>
  <c r="L67" i="1"/>
  <c r="AN66" i="1"/>
  <c r="AN71" i="1" s="1"/>
  <c r="AM66" i="1"/>
  <c r="AM71" i="1" s="1"/>
  <c r="AL66" i="1"/>
  <c r="AL71" i="1" s="1"/>
  <c r="AK66" i="1"/>
  <c r="AJ66" i="1"/>
  <c r="AJ71" i="1" s="1"/>
  <c r="AI66" i="1"/>
  <c r="AI71" i="1" s="1"/>
  <c r="AH66" i="1"/>
  <c r="AS66" i="1" s="1"/>
  <c r="AF66" i="1"/>
  <c r="AE66" i="1"/>
  <c r="AE71" i="1" s="1"/>
  <c r="AB66" i="1"/>
  <c r="AB71" i="1" s="1"/>
  <c r="AA66" i="1"/>
  <c r="AA71" i="1" s="1"/>
  <c r="Z66" i="1"/>
  <c r="AO66" i="1" s="1"/>
  <c r="AO71" i="1" s="1"/>
  <c r="U66" i="1"/>
  <c r="U71" i="1" s="1"/>
  <c r="T66" i="1"/>
  <c r="T71" i="1" s="1"/>
  <c r="S66" i="1"/>
  <c r="S71" i="1" s="1"/>
  <c r="R66" i="1"/>
  <c r="R71" i="1" s="1"/>
  <c r="Q66" i="1"/>
  <c r="Q71" i="1" s="1"/>
  <c r="P66" i="1"/>
  <c r="P71" i="1" s="1"/>
  <c r="O66" i="1"/>
  <c r="O71" i="1" s="1"/>
  <c r="N66" i="1"/>
  <c r="N71" i="1" s="1"/>
  <c r="K66" i="1"/>
  <c r="K71" i="1" s="1"/>
  <c r="J66" i="1"/>
  <c r="I66" i="1"/>
  <c r="H66" i="1"/>
  <c r="H71" i="1" s="1"/>
  <c r="G66" i="1"/>
  <c r="G71" i="1" s="1"/>
  <c r="F66" i="1"/>
  <c r="F71" i="1" s="1"/>
  <c r="E66" i="1"/>
  <c r="E71" i="1" s="1"/>
  <c r="D66" i="1"/>
  <c r="D71" i="1" s="1"/>
  <c r="C66" i="1"/>
  <c r="AU65" i="1"/>
  <c r="AT65" i="1"/>
  <c r="AS65" i="1"/>
  <c r="AQ65" i="1"/>
  <c r="AP65" i="1"/>
  <c r="AO65" i="1"/>
  <c r="AG65" i="1"/>
  <c r="AR65" i="1" s="1"/>
  <c r="M65" i="1"/>
  <c r="L65" i="1"/>
  <c r="AU64" i="1"/>
  <c r="AT64" i="1"/>
  <c r="AS64" i="1"/>
  <c r="AP64" i="1"/>
  <c r="AO64" i="1"/>
  <c r="AD64" i="1"/>
  <c r="AQ64" i="1" s="1"/>
  <c r="M64" i="1"/>
  <c r="AU63" i="1"/>
  <c r="AT63" i="1"/>
  <c r="AS63" i="1"/>
  <c r="AQ63" i="1"/>
  <c r="AO63" i="1"/>
  <c r="AG63" i="1"/>
  <c r="AC63" i="1"/>
  <c r="AP63" i="1" s="1"/>
  <c r="W63" i="1"/>
  <c r="M63" i="1"/>
  <c r="AU62" i="1"/>
  <c r="AT62" i="1"/>
  <c r="AS62" i="1"/>
  <c r="AR62" i="1"/>
  <c r="AQ62" i="1"/>
  <c r="AO62" i="1"/>
  <c r="AD62" i="1"/>
  <c r="AD66" i="1" s="1"/>
  <c r="AC62" i="1"/>
  <c r="AC66" i="1" s="1"/>
  <c r="V62" i="1"/>
  <c r="V66" i="1" s="1"/>
  <c r="V71" i="1" s="1"/>
  <c r="M62" i="1"/>
  <c r="L62" i="1"/>
  <c r="AU61" i="1"/>
  <c r="AT61" i="1"/>
  <c r="AS61" i="1"/>
  <c r="AR61" i="1"/>
  <c r="AQ61" i="1"/>
  <c r="AP61" i="1"/>
  <c r="AO61" i="1"/>
  <c r="M61" i="1"/>
  <c r="L61" i="1"/>
  <c r="AN59" i="1"/>
  <c r="AN58" i="1"/>
  <c r="AM58" i="1"/>
  <c r="AM59" i="1" s="1"/>
  <c r="AM60" i="1" s="1"/>
  <c r="AL58" i="1"/>
  <c r="J58" i="1"/>
  <c r="AU52" i="1"/>
  <c r="AT52" i="1"/>
  <c r="AS52" i="1"/>
  <c r="AP52" i="1"/>
  <c r="AO52" i="1"/>
  <c r="AG52" i="1"/>
  <c r="AR52" i="1" s="1"/>
  <c r="AC52" i="1"/>
  <c r="M52" i="1"/>
  <c r="L52" i="1"/>
  <c r="K52" i="1"/>
  <c r="AU51" i="1"/>
  <c r="AT51" i="1"/>
  <c r="AS51" i="1"/>
  <c r="AP51" i="1"/>
  <c r="AO51" i="1"/>
  <c r="AG51" i="1"/>
  <c r="AR51" i="1" s="1"/>
  <c r="AC51" i="1"/>
  <c r="U51" i="1"/>
  <c r="M51" i="1"/>
  <c r="L51" i="1"/>
  <c r="K51" i="1"/>
  <c r="F51" i="1"/>
  <c r="BH50" i="1"/>
  <c r="AN50" i="1"/>
  <c r="AM50" i="1"/>
  <c r="AL50" i="1"/>
  <c r="AK50" i="1"/>
  <c r="AJ50" i="1"/>
  <c r="L50" i="1" s="1"/>
  <c r="AI50" i="1"/>
  <c r="AD50" i="1"/>
  <c r="AB50" i="1"/>
  <c r="AA50" i="1"/>
  <c r="Z50" i="1"/>
  <c r="Y50" i="1"/>
  <c r="X50" i="1"/>
  <c r="W50" i="1"/>
  <c r="V50" i="1"/>
  <c r="T50" i="1"/>
  <c r="S50" i="1"/>
  <c r="R50" i="1"/>
  <c r="Q50" i="1"/>
  <c r="P50" i="1"/>
  <c r="O50" i="1"/>
  <c r="N50" i="1"/>
  <c r="J50" i="1"/>
  <c r="I50" i="1"/>
  <c r="H50" i="1"/>
  <c r="G50" i="1"/>
  <c r="E50" i="1"/>
  <c r="D50" i="1"/>
  <c r="C50" i="1"/>
  <c r="AU49" i="1"/>
  <c r="AU50" i="1" s="1"/>
  <c r="AT49" i="1"/>
  <c r="AS49" i="1"/>
  <c r="AS50" i="1" s="1"/>
  <c r="AO49" i="1"/>
  <c r="AG49" i="1"/>
  <c r="AC49" i="1"/>
  <c r="AC50" i="1" s="1"/>
  <c r="U49" i="1"/>
  <c r="U50" i="1" s="1"/>
  <c r="M49" i="1"/>
  <c r="L49" i="1"/>
  <c r="K49" i="1"/>
  <c r="F49" i="1"/>
  <c r="Q48" i="1"/>
  <c r="AU47" i="1"/>
  <c r="AT47" i="1"/>
  <c r="AS47" i="1"/>
  <c r="AO47" i="1"/>
  <c r="AG47" i="1"/>
  <c r="AR47" i="1" s="1"/>
  <c r="AC47" i="1"/>
  <c r="AP47" i="1" s="1"/>
  <c r="M47" i="1"/>
  <c r="L47" i="1"/>
  <c r="K47" i="1"/>
  <c r="AD46" i="1"/>
  <c r="AB46" i="1"/>
  <c r="AB48" i="1" s="1"/>
  <c r="AB53" i="1" s="1"/>
  <c r="AA46" i="1"/>
  <c r="AA48" i="1" s="1"/>
  <c r="AA54" i="1" s="1"/>
  <c r="Z46" i="1"/>
  <c r="Z48" i="1" s="1"/>
  <c r="Z54" i="1" s="1"/>
  <c r="Y46" i="1"/>
  <c r="Y48" i="1" s="1"/>
  <c r="X46" i="1"/>
  <c r="W46" i="1"/>
  <c r="W73" i="1" s="1"/>
  <c r="V46" i="1"/>
  <c r="U46" i="1"/>
  <c r="U48" i="1" s="1"/>
  <c r="T46" i="1"/>
  <c r="T48" i="1" s="1"/>
  <c r="T53" i="1" s="1"/>
  <c r="S46" i="1"/>
  <c r="S48" i="1" s="1"/>
  <c r="S54" i="1" s="1"/>
  <c r="R46" i="1"/>
  <c r="R48" i="1" s="1"/>
  <c r="R54" i="1" s="1"/>
  <c r="Q46" i="1"/>
  <c r="P46" i="1"/>
  <c r="O46" i="1"/>
  <c r="O48" i="1" s="1"/>
  <c r="O53" i="1" s="1"/>
  <c r="N46" i="1"/>
  <c r="J46" i="1"/>
  <c r="J73" i="1" s="1"/>
  <c r="I46" i="1"/>
  <c r="I48" i="1" s="1"/>
  <c r="E46" i="1"/>
  <c r="E48" i="1" s="1"/>
  <c r="D46" i="1"/>
  <c r="D73" i="1" s="1"/>
  <c r="C46" i="1"/>
  <c r="C48" i="1" s="1"/>
  <c r="C54" i="1" s="1"/>
  <c r="AR45" i="1"/>
  <c r="AO45" i="1"/>
  <c r="AG45" i="1"/>
  <c r="AC45" i="1"/>
  <c r="AP45" i="1" s="1"/>
  <c r="H45" i="1"/>
  <c r="G45" i="1"/>
  <c r="F45" i="1"/>
  <c r="AO44" i="1"/>
  <c r="AO46" i="1" s="1"/>
  <c r="AO48" i="1" s="1"/>
  <c r="AO53" i="1" s="1"/>
  <c r="AG44" i="1"/>
  <c r="AR44" i="1" s="1"/>
  <c r="AC44" i="1"/>
  <c r="AC46" i="1" s="1"/>
  <c r="AC48" i="1" s="1"/>
  <c r="AC53" i="1" s="1"/>
  <c r="H44" i="1"/>
  <c r="H46" i="1" s="1"/>
  <c r="G44" i="1"/>
  <c r="G46" i="1" s="1"/>
  <c r="F44" i="1"/>
  <c r="F46" i="1" s="1"/>
  <c r="BH42" i="1"/>
  <c r="AN42" i="1"/>
  <c r="AM42" i="1"/>
  <c r="AU42" i="1" s="1"/>
  <c r="AL42" i="1"/>
  <c r="AK42" i="1"/>
  <c r="AJ42" i="1"/>
  <c r="AT42" i="1" s="1"/>
  <c r="AI42" i="1"/>
  <c r="AH42" i="1"/>
  <c r="AG42" i="1"/>
  <c r="AF42" i="1"/>
  <c r="AR42" i="1" s="1"/>
  <c r="AE42" i="1"/>
  <c r="AD42" i="1"/>
  <c r="AC42" i="1"/>
  <c r="AB42" i="1"/>
  <c r="AA42" i="1"/>
  <c r="Z42" i="1"/>
  <c r="AO42" i="1" s="1"/>
  <c r="Y42" i="1"/>
  <c r="X42" i="1"/>
  <c r="W42" i="1"/>
  <c r="V42" i="1"/>
  <c r="U42" i="1"/>
  <c r="T42" i="1"/>
  <c r="S42" i="1"/>
  <c r="R42" i="1"/>
  <c r="Q42" i="1"/>
  <c r="P42" i="1"/>
  <c r="O42" i="1"/>
  <c r="N42" i="1"/>
  <c r="M42" i="1"/>
  <c r="L42" i="1"/>
  <c r="K42" i="1"/>
  <c r="J42" i="1"/>
  <c r="I42" i="1"/>
  <c r="E42" i="1"/>
  <c r="AL40" i="1"/>
  <c r="AN40" i="1" s="1"/>
  <c r="AK40" i="1"/>
  <c r="AJ40" i="1"/>
  <c r="AI40" i="1"/>
  <c r="AH40" i="1"/>
  <c r="AF40" i="1"/>
  <c r="AE40" i="1"/>
  <c r="AD40" i="1"/>
  <c r="AC40" i="1"/>
  <c r="AB40" i="1"/>
  <c r="AA40" i="1"/>
  <c r="Z40" i="1"/>
  <c r="Y40" i="1"/>
  <c r="X40" i="1"/>
  <c r="W40" i="1"/>
  <c r="V40" i="1"/>
  <c r="U40" i="1"/>
  <c r="T40" i="1"/>
  <c r="S40" i="1"/>
  <c r="R40" i="1"/>
  <c r="Q40" i="1"/>
  <c r="P40" i="1"/>
  <c r="O40" i="1"/>
  <c r="N40" i="1"/>
  <c r="M40" i="1"/>
  <c r="K40" i="1"/>
  <c r="J40" i="1"/>
  <c r="I40" i="1"/>
  <c r="H40" i="1"/>
  <c r="G40" i="1"/>
  <c r="F40" i="1"/>
  <c r="E40" i="1"/>
  <c r="D40" i="1"/>
  <c r="C40" i="1"/>
  <c r="AU39" i="1"/>
  <c r="H39" i="1"/>
  <c r="G39" i="1"/>
  <c r="F39" i="1"/>
  <c r="E39" i="1"/>
  <c r="D39" i="1"/>
  <c r="C39" i="1"/>
  <c r="AU38" i="1"/>
  <c r="H38" i="1"/>
  <c r="G38" i="1"/>
  <c r="F38" i="1"/>
  <c r="E38" i="1"/>
  <c r="D38" i="1"/>
  <c r="C38" i="1"/>
  <c r="AU37" i="1"/>
  <c r="H37" i="1"/>
  <c r="G37" i="1"/>
  <c r="F37" i="1"/>
  <c r="E37" i="1"/>
  <c r="D37" i="1"/>
  <c r="C37" i="1"/>
  <c r="BH36" i="1"/>
  <c r="AN36" i="1"/>
  <c r="AM36" i="1"/>
  <c r="AL36" i="1"/>
  <c r="Y36" i="1"/>
  <c r="G36" i="1"/>
  <c r="E36" i="1"/>
  <c r="D36" i="1"/>
  <c r="BH35" i="1"/>
  <c r="AN35" i="1"/>
  <c r="AM35" i="1"/>
  <c r="AL35" i="1"/>
  <c r="AU34" i="1"/>
  <c r="AT34" i="1"/>
  <c r="AS34" i="1"/>
  <c r="AQ34" i="1"/>
  <c r="AP34" i="1"/>
  <c r="AO34" i="1"/>
  <c r="M34" i="1"/>
  <c r="BH31" i="1"/>
  <c r="AN31" i="1"/>
  <c r="AM31" i="1"/>
  <c r="AU31" i="1" s="1"/>
  <c r="AL31" i="1"/>
  <c r="AK31" i="1"/>
  <c r="AT31" i="1" s="1"/>
  <c r="AJ31" i="1"/>
  <c r="AI31" i="1"/>
  <c r="AH31" i="1"/>
  <c r="AS31" i="1" s="1"/>
  <c r="AG31" i="1"/>
  <c r="AF31" i="1"/>
  <c r="AR31" i="1" s="1"/>
  <c r="AE31" i="1"/>
  <c r="AD31" i="1"/>
  <c r="AC31" i="1"/>
  <c r="AB31" i="1"/>
  <c r="AA31" i="1"/>
  <c r="Z31" i="1"/>
  <c r="Y31" i="1"/>
  <c r="X31" i="1"/>
  <c r="W31" i="1"/>
  <c r="V31" i="1"/>
  <c r="U31" i="1"/>
  <c r="T31" i="1"/>
  <c r="S31" i="1"/>
  <c r="R31" i="1"/>
  <c r="Q31" i="1"/>
  <c r="P31" i="1"/>
  <c r="O31" i="1"/>
  <c r="N31" i="1"/>
  <c r="M31" i="1"/>
  <c r="L31" i="1"/>
  <c r="K31" i="1"/>
  <c r="J31" i="1"/>
  <c r="I31" i="1"/>
  <c r="H31" i="1"/>
  <c r="G31" i="1"/>
  <c r="F31" i="1"/>
  <c r="E31" i="1"/>
  <c r="D31" i="1"/>
  <c r="C31" i="1"/>
  <c r="BH30" i="1"/>
  <c r="AN30" i="1"/>
  <c r="AM30" i="1"/>
  <c r="AL30" i="1"/>
  <c r="AK30" i="1"/>
  <c r="AJ30" i="1"/>
  <c r="AI30" i="1"/>
  <c r="AH30" i="1"/>
  <c r="AG30" i="1"/>
  <c r="AF30" i="1"/>
  <c r="AE30" i="1"/>
  <c r="AD30" i="1"/>
  <c r="AC30" i="1"/>
  <c r="AB30" i="1"/>
  <c r="AA30" i="1"/>
  <c r="Z30" i="1"/>
  <c r="Y30" i="1"/>
  <c r="X30" i="1"/>
  <c r="W30" i="1"/>
  <c r="V30" i="1"/>
  <c r="U30" i="1"/>
  <c r="T30" i="1"/>
  <c r="S30" i="1"/>
  <c r="R30" i="1"/>
  <c r="Q30" i="1"/>
  <c r="P30" i="1"/>
  <c r="O30" i="1"/>
  <c r="N30" i="1"/>
  <c r="M30" i="1"/>
  <c r="L30" i="1"/>
  <c r="K30" i="1"/>
  <c r="J30" i="1"/>
  <c r="AU29" i="1"/>
  <c r="AT29" i="1"/>
  <c r="AS29" i="1"/>
  <c r="M29" i="1"/>
  <c r="H29" i="1"/>
  <c r="G29" i="1"/>
  <c r="AU25" i="1"/>
  <c r="AT25" i="1"/>
  <c r="AS25" i="1"/>
  <c r="AQ25" i="1"/>
  <c r="AO25" i="1"/>
  <c r="AG25" i="1"/>
  <c r="AC25" i="1"/>
  <c r="AP25" i="1" s="1"/>
  <c r="Y25" i="1"/>
  <c r="M25" i="1"/>
  <c r="BJ23" i="1"/>
  <c r="AU23" i="1"/>
  <c r="AU40" i="1" s="1"/>
  <c r="AT23" i="1"/>
  <c r="AT40" i="1" s="1"/>
  <c r="AS23" i="1"/>
  <c r="AS40" i="1" s="1"/>
  <c r="AQ23" i="1"/>
  <c r="AQ40" i="1" s="1"/>
  <c r="AP23" i="1"/>
  <c r="AP40" i="1" s="1"/>
  <c r="AO23" i="1"/>
  <c r="AO40" i="1" s="1"/>
  <c r="AG23" i="1"/>
  <c r="AG40" i="1" s="1"/>
  <c r="M23" i="1"/>
  <c r="L23" i="1"/>
  <c r="L40" i="1" s="1"/>
  <c r="AU22" i="1"/>
  <c r="AT22" i="1"/>
  <c r="AS22" i="1"/>
  <c r="AQ22" i="1"/>
  <c r="AO22" i="1"/>
  <c r="AG22" i="1"/>
  <c r="AR22" i="1" s="1"/>
  <c r="AC22" i="1"/>
  <c r="AP22" i="1" s="1"/>
  <c r="W22" i="1"/>
  <c r="W89" i="1" s="1"/>
  <c r="W92" i="1" s="1"/>
  <c r="M22" i="1"/>
  <c r="AU21" i="1"/>
  <c r="AT21" i="1"/>
  <c r="AS21" i="1"/>
  <c r="AR21" i="1"/>
  <c r="AQ21" i="1"/>
  <c r="AO21" i="1"/>
  <c r="AG21" i="1"/>
  <c r="AC21" i="1"/>
  <c r="AP21" i="1" s="1"/>
  <c r="M21" i="1"/>
  <c r="L21" i="1"/>
  <c r="AM20" i="1"/>
  <c r="AM28" i="1" s="1"/>
  <c r="AU19" i="1"/>
  <c r="AT19" i="1"/>
  <c r="AS19" i="1"/>
  <c r="AQ19" i="1"/>
  <c r="AO19" i="1"/>
  <c r="AG19" i="1"/>
  <c r="L19" i="1" s="1"/>
  <c r="AC19" i="1"/>
  <c r="AP19" i="1" s="1"/>
  <c r="M19" i="1"/>
  <c r="G19" i="1"/>
  <c r="F19" i="1"/>
  <c r="F90" i="1" s="1"/>
  <c r="AU18" i="1"/>
  <c r="AT18" i="1"/>
  <c r="AS18" i="1"/>
  <c r="AQ18" i="1"/>
  <c r="AO18" i="1"/>
  <c r="AG18" i="1"/>
  <c r="AC18" i="1"/>
  <c r="M18" i="1"/>
  <c r="BH17" i="1"/>
  <c r="BH20" i="1" s="1"/>
  <c r="AN17" i="1"/>
  <c r="AN20" i="1" s="1"/>
  <c r="AM17" i="1"/>
  <c r="AL17" i="1"/>
  <c r="AL20" i="1" s="1"/>
  <c r="AL28" i="1" s="1"/>
  <c r="J17" i="1"/>
  <c r="J20" i="1" s="1"/>
  <c r="E17" i="1"/>
  <c r="E20" i="1" s="1"/>
  <c r="E28" i="1" s="1"/>
  <c r="BJ16" i="1"/>
  <c r="AU16" i="1"/>
  <c r="AT16" i="1"/>
  <c r="AS16" i="1"/>
  <c r="AQ16" i="1"/>
  <c r="AO16" i="1"/>
  <c r="AG16" i="1"/>
  <c r="AR16" i="1" s="1"/>
  <c r="AC16" i="1"/>
  <c r="AP16" i="1" s="1"/>
  <c r="Y16" i="1"/>
  <c r="M16" i="1"/>
  <c r="BJ15" i="1"/>
  <c r="AU15" i="1"/>
  <c r="AK15" i="1"/>
  <c r="M15" i="1" s="1"/>
  <c r="AJ15" i="1"/>
  <c r="AT15" i="1" s="1"/>
  <c r="AT17" i="1" s="1"/>
  <c r="AI15" i="1"/>
  <c r="AH15" i="1"/>
  <c r="AF15" i="1"/>
  <c r="AE15" i="1"/>
  <c r="AD15" i="1"/>
  <c r="AC15" i="1"/>
  <c r="AB15" i="1"/>
  <c r="AA15" i="1"/>
  <c r="Z15" i="1"/>
  <c r="AO15" i="1" s="1"/>
  <c r="Y15" i="1"/>
  <c r="X15" i="1"/>
  <c r="W15" i="1"/>
  <c r="V15" i="1"/>
  <c r="V82" i="1" s="1"/>
  <c r="U15" i="1"/>
  <c r="T15" i="1"/>
  <c r="S15" i="1"/>
  <c r="R15" i="1"/>
  <c r="Q15" i="1"/>
  <c r="P15" i="1"/>
  <c r="O15" i="1"/>
  <c r="N15" i="1"/>
  <c r="N35" i="1" s="1"/>
  <c r="K15" i="1"/>
  <c r="I15" i="1"/>
  <c r="I17" i="1" s="1"/>
  <c r="I20" i="1" s="1"/>
  <c r="H15" i="1"/>
  <c r="H58" i="1" s="1"/>
  <c r="G15" i="1"/>
  <c r="G17" i="1" s="1"/>
  <c r="G20" i="1" s="1"/>
  <c r="F15" i="1"/>
  <c r="F17" i="1" s="1"/>
  <c r="F20" i="1" s="1"/>
  <c r="E15" i="1"/>
  <c r="D15" i="1"/>
  <c r="D17" i="1" s="1"/>
  <c r="D20" i="1" s="1"/>
  <c r="C15" i="1"/>
  <c r="C17" i="1" s="1"/>
  <c r="C20" i="1" s="1"/>
  <c r="AU14" i="1"/>
  <c r="AT14" i="1"/>
  <c r="AS14" i="1"/>
  <c r="AR14" i="1"/>
  <c r="AQ14" i="1"/>
  <c r="AP14" i="1"/>
  <c r="AO14" i="1"/>
  <c r="M14" i="1"/>
  <c r="AU13" i="1"/>
  <c r="AT13" i="1"/>
  <c r="AS13" i="1"/>
  <c r="AR13" i="1"/>
  <c r="AQ13" i="1"/>
  <c r="AP13" i="1"/>
  <c r="AO13" i="1"/>
  <c r="M13" i="1"/>
  <c r="BJ12" i="1"/>
  <c r="AU12" i="1"/>
  <c r="AO12" i="1"/>
  <c r="AK12" i="1"/>
  <c r="AJ12" i="1"/>
  <c r="AT12" i="1" s="1"/>
  <c r="AI12" i="1"/>
  <c r="AH12" i="1"/>
  <c r="AS12" i="1" s="1"/>
  <c r="AF12" i="1"/>
  <c r="AE12" i="1"/>
  <c r="AD12" i="1"/>
  <c r="AC12" i="1"/>
  <c r="AP12" i="1" s="1"/>
  <c r="AB12" i="1"/>
  <c r="AA12" i="1"/>
  <c r="Z12" i="1"/>
  <c r="Y12" i="1"/>
  <c r="X12" i="1"/>
  <c r="W12" i="1"/>
  <c r="V12" i="1"/>
  <c r="U12" i="1"/>
  <c r="T12" i="1"/>
  <c r="S12" i="1"/>
  <c r="R12" i="1"/>
  <c r="Q12" i="1"/>
  <c r="P12" i="1"/>
  <c r="O12" i="1"/>
  <c r="N12" i="1"/>
  <c r="M12" i="1"/>
  <c r="K12" i="1"/>
  <c r="I12" i="1"/>
  <c r="H12" i="1"/>
  <c r="G12" i="1"/>
  <c r="F12" i="1"/>
  <c r="E12" i="1"/>
  <c r="D12" i="1"/>
  <c r="C12" i="1"/>
  <c r="BJ9" i="1"/>
  <c r="BH9" i="1"/>
  <c r="AU9" i="1"/>
  <c r="AT9" i="1"/>
  <c r="AS9" i="1"/>
  <c r="AR9" i="1"/>
  <c r="AQ9" i="1"/>
  <c r="AP9" i="1"/>
  <c r="AO9" i="1"/>
  <c r="AN9" i="1"/>
  <c r="AM9" i="1"/>
  <c r="AL9" i="1"/>
  <c r="AK9" i="1"/>
  <c r="AK45" i="1" s="1"/>
  <c r="AJ9" i="1"/>
  <c r="AJ44" i="1" s="1"/>
  <c r="AI9" i="1"/>
  <c r="AH9" i="1"/>
  <c r="AG9" i="1"/>
  <c r="AF9" i="1"/>
  <c r="AE9" i="1"/>
  <c r="AD9" i="1"/>
  <c r="AC9" i="1"/>
  <c r="AB9" i="1"/>
  <c r="AA9" i="1"/>
  <c r="Z9" i="1"/>
  <c r="Y9" i="1"/>
  <c r="X9" i="1"/>
  <c r="W9" i="1"/>
  <c r="V9" i="1"/>
  <c r="U9" i="1"/>
  <c r="T9" i="1"/>
  <c r="S9" i="1"/>
  <c r="R9" i="1"/>
  <c r="Q9" i="1"/>
  <c r="P9" i="1"/>
  <c r="O9" i="1"/>
  <c r="N9" i="1"/>
  <c r="M9" i="1"/>
  <c r="M45" i="1" s="1"/>
  <c r="L9" i="1"/>
  <c r="K9" i="1"/>
  <c r="J9" i="1"/>
  <c r="I9" i="1"/>
  <c r="BH8" i="1"/>
  <c r="AU8" i="1"/>
  <c r="AT8" i="1"/>
  <c r="AS8" i="1"/>
  <c r="AR8" i="1"/>
  <c r="AQ8" i="1"/>
  <c r="AP8" i="1"/>
  <c r="AO8" i="1"/>
  <c r="AN8" i="1"/>
  <c r="AM8" i="1"/>
  <c r="AL8" i="1"/>
  <c r="AK8" i="1"/>
  <c r="AJ8" i="1"/>
  <c r="AI8" i="1"/>
  <c r="AH8" i="1"/>
  <c r="AG8" i="1"/>
  <c r="AF8" i="1"/>
  <c r="AE8" i="1"/>
  <c r="AD8" i="1"/>
  <c r="AC8" i="1"/>
  <c r="AB8" i="1"/>
  <c r="AA8" i="1"/>
  <c r="Z8" i="1"/>
  <c r="Y8" i="1"/>
  <c r="X8" i="1"/>
  <c r="W8" i="1"/>
  <c r="V8" i="1"/>
  <c r="U8" i="1"/>
  <c r="U29" i="1" s="1"/>
  <c r="T8" i="1"/>
  <c r="S8" i="1"/>
  <c r="R8" i="1"/>
  <c r="Q8" i="1"/>
  <c r="P8" i="1"/>
  <c r="O8" i="1"/>
  <c r="N8" i="1"/>
  <c r="M8" i="1"/>
  <c r="L8" i="1"/>
  <c r="K8" i="1"/>
  <c r="K37" i="1" s="1"/>
  <c r="J8" i="1"/>
  <c r="I8" i="1"/>
  <c r="I38" i="1" s="1"/>
  <c r="AU7" i="1"/>
  <c r="AT7" i="1"/>
  <c r="AS7" i="1"/>
  <c r="AR7" i="1"/>
  <c r="AQ7" i="1"/>
  <c r="AP7" i="1"/>
  <c r="AO7" i="1"/>
  <c r="W7" i="1"/>
  <c r="V7" i="1"/>
  <c r="U7" i="1"/>
  <c r="T7" i="1"/>
  <c r="S7" i="1"/>
  <c r="R7" i="1"/>
  <c r="Q7" i="1"/>
  <c r="P7" i="1"/>
  <c r="O7" i="1"/>
  <c r="N7" i="1"/>
  <c r="M7" i="1"/>
  <c r="F7" i="1"/>
  <c r="E7" i="1"/>
  <c r="D7" i="1"/>
  <c r="C7" i="1"/>
  <c r="BH6" i="1"/>
  <c r="AU6" i="1"/>
  <c r="AU79" i="1" s="1"/>
  <c r="AT6" i="1"/>
  <c r="AT79" i="1" s="1"/>
  <c r="AS6" i="1"/>
  <c r="AS79" i="1" s="1"/>
  <c r="AR6" i="1"/>
  <c r="AR79" i="1" s="1"/>
  <c r="AQ6" i="1"/>
  <c r="AQ79" i="1" s="1"/>
  <c r="AP6" i="1"/>
  <c r="AP79" i="1" s="1"/>
  <c r="AO6" i="1"/>
  <c r="AO79" i="1" s="1"/>
  <c r="AN6" i="1"/>
  <c r="AM6" i="1"/>
  <c r="AL6" i="1"/>
  <c r="AL7" i="1" s="1"/>
  <c r="AK6" i="1"/>
  <c r="AK7" i="1" s="1"/>
  <c r="AJ6" i="1"/>
  <c r="AJ7" i="1" s="1"/>
  <c r="AI6" i="1"/>
  <c r="AI7" i="1" s="1"/>
  <c r="AH6" i="1"/>
  <c r="AG6" i="1"/>
  <c r="AG79" i="1" s="1"/>
  <c r="AF6" i="1"/>
  <c r="AE6" i="1"/>
  <c r="AD6" i="1"/>
  <c r="AD7" i="1" s="1"/>
  <c r="AB6" i="1"/>
  <c r="AA6" i="1"/>
  <c r="AA7" i="1" s="1"/>
  <c r="Z6" i="1"/>
  <c r="Y6" i="1"/>
  <c r="Y79" i="1" s="1"/>
  <c r="X6" i="1"/>
  <c r="M6" i="1"/>
  <c r="M79" i="1" s="1"/>
  <c r="L6" i="1"/>
  <c r="L79" i="1" s="1"/>
  <c r="K6" i="1"/>
  <c r="K7" i="1" s="1"/>
  <c r="J6" i="1"/>
  <c r="I6" i="1"/>
  <c r="G6" i="1"/>
  <c r="BH5" i="1"/>
  <c r="AU5" i="1"/>
  <c r="AT5" i="1"/>
  <c r="AS5" i="1"/>
  <c r="AR5" i="1"/>
  <c r="AQ5" i="1"/>
  <c r="AP5" i="1"/>
  <c r="AO5" i="1"/>
  <c r="AN5" i="1"/>
  <c r="AM5" i="1"/>
  <c r="AL5" i="1"/>
  <c r="AK5" i="1"/>
  <c r="AJ5" i="1"/>
  <c r="AI5" i="1"/>
  <c r="AH5" i="1"/>
  <c r="AG5" i="1"/>
  <c r="AF5" i="1"/>
  <c r="AE5" i="1"/>
  <c r="AD5" i="1"/>
  <c r="AB5" i="1"/>
  <c r="AA5" i="1"/>
  <c r="Z5" i="1"/>
  <c r="Y5" i="1"/>
  <c r="H5" i="1" s="1"/>
  <c r="X5" i="1"/>
  <c r="M5" i="1"/>
  <c r="L5" i="1"/>
  <c r="K5" i="1"/>
  <c r="J5" i="1"/>
  <c r="I5" i="1"/>
  <c r="AC5" i="1" s="1"/>
  <c r="G5" i="1"/>
  <c r="K4" i="1"/>
  <c r="J4" i="1"/>
  <c r="I4" i="1"/>
  <c r="H73" i="1" l="1"/>
  <c r="H72" i="1" s="1"/>
  <c r="AR46" i="1"/>
  <c r="AR48" i="1" s="1"/>
  <c r="AR53" i="1" s="1"/>
  <c r="AG46" i="1"/>
  <c r="AG48" i="1" s="1"/>
  <c r="AG53" i="1" s="1"/>
  <c r="AS71" i="1"/>
  <c r="N92" i="1"/>
  <c r="V92" i="1"/>
  <c r="P87" i="1"/>
  <c r="D72" i="1"/>
  <c r="AP49" i="1"/>
  <c r="F89" i="1"/>
  <c r="AR19" i="1"/>
  <c r="AR23" i="1"/>
  <c r="AR40" i="1" s="1"/>
  <c r="P73" i="1"/>
  <c r="P72" i="1" s="1"/>
  <c r="P92" i="1"/>
  <c r="P94" i="1" s="1"/>
  <c r="T89" i="1"/>
  <c r="T92" i="1" s="1"/>
  <c r="Z71" i="1"/>
  <c r="Q94" i="1"/>
  <c r="D87" i="1"/>
  <c r="S87" i="1"/>
  <c r="U89" i="1"/>
  <c r="U92" i="1" s="1"/>
  <c r="U94" i="1" s="1"/>
  <c r="AT20" i="1"/>
  <c r="W94" i="1"/>
  <c r="D48" i="1"/>
  <c r="D53" i="1" s="1"/>
  <c r="C94" i="1"/>
  <c r="R94" i="1"/>
  <c r="E87" i="1"/>
  <c r="N87" i="1"/>
  <c r="AO77" i="1"/>
  <c r="AH71" i="1"/>
  <c r="S94" i="1"/>
  <c r="T73" i="1"/>
  <c r="T72" i="1" s="1"/>
  <c r="J48" i="1"/>
  <c r="J54" i="1" s="1"/>
  <c r="J75" i="1" s="1"/>
  <c r="AB7" i="1"/>
  <c r="AG12" i="1"/>
  <c r="L12" i="1" s="1"/>
  <c r="AR84" i="1"/>
  <c r="AP31" i="1"/>
  <c r="AU36" i="1"/>
  <c r="AP42" i="1"/>
  <c r="AE7" i="1"/>
  <c r="AM7" i="1"/>
  <c r="AQ31" i="1"/>
  <c r="AQ42" i="1"/>
  <c r="W62" i="1"/>
  <c r="AF7" i="1"/>
  <c r="AN7" i="1"/>
  <c r="BH7" i="1"/>
  <c r="AC54" i="1"/>
  <c r="X7" i="1"/>
  <c r="C71" i="1"/>
  <c r="C72" i="1" s="1"/>
  <c r="AU85" i="1"/>
  <c r="AP90" i="1"/>
  <c r="AO31" i="1"/>
  <c r="F35" i="1"/>
  <c r="AS42" i="1"/>
  <c r="G28" i="1"/>
  <c r="G27" i="1"/>
  <c r="G88" i="1" s="1"/>
  <c r="G24" i="1"/>
  <c r="G26" i="1" s="1"/>
  <c r="G41" i="1" s="1"/>
  <c r="G42" i="1" s="1"/>
  <c r="BH28" i="1"/>
  <c r="BH27" i="1"/>
  <c r="BH88" i="1" s="1"/>
  <c r="BH24" i="1"/>
  <c r="BH26" i="1" s="1"/>
  <c r="H59" i="1"/>
  <c r="H60" i="1" s="1"/>
  <c r="AO82" i="1"/>
  <c r="AO35" i="1"/>
  <c r="AO58" i="1"/>
  <c r="AO17" i="1"/>
  <c r="AO20" i="1" s="1"/>
  <c r="I27" i="1"/>
  <c r="I88" i="1" s="1"/>
  <c r="I24" i="1"/>
  <c r="I26" i="1" s="1"/>
  <c r="I41" i="1" s="1"/>
  <c r="I28" i="1"/>
  <c r="C27" i="1"/>
  <c r="C24" i="1"/>
  <c r="C26" i="1" s="1"/>
  <c r="C41" i="1" s="1"/>
  <c r="C42" i="1" s="1"/>
  <c r="AT27" i="1"/>
  <c r="AT88" i="1" s="1"/>
  <c r="AT24" i="1"/>
  <c r="AT26" i="1" s="1"/>
  <c r="J28" i="1"/>
  <c r="J27" i="1"/>
  <c r="J88" i="1" s="1"/>
  <c r="J24" i="1"/>
  <c r="J26" i="1" s="1"/>
  <c r="D27" i="1"/>
  <c r="D24" i="1"/>
  <c r="D26" i="1" s="1"/>
  <c r="D41" i="1" s="1"/>
  <c r="D42" i="1" s="1"/>
  <c r="Y89" i="1"/>
  <c r="Y77" i="1"/>
  <c r="F28" i="1"/>
  <c r="F27" i="1"/>
  <c r="F88" i="1" s="1"/>
  <c r="F24" i="1"/>
  <c r="F26" i="1" s="1"/>
  <c r="F41" i="1" s="1"/>
  <c r="F42" i="1" s="1"/>
  <c r="AN28" i="1"/>
  <c r="AN27" i="1"/>
  <c r="AN88" i="1" s="1"/>
  <c r="AN24" i="1"/>
  <c r="AN26" i="1" s="1"/>
  <c r="S82" i="1"/>
  <c r="S58" i="1"/>
  <c r="S35" i="1"/>
  <c r="H6" i="1"/>
  <c r="Z79" i="1"/>
  <c r="Z90" i="1"/>
  <c r="Z91" i="1"/>
  <c r="Z84" i="1"/>
  <c r="Z85" i="1"/>
  <c r="AH79" i="1"/>
  <c r="AH90" i="1"/>
  <c r="AH91" i="1"/>
  <c r="AH84" i="1"/>
  <c r="AH85" i="1"/>
  <c r="L7" i="1"/>
  <c r="L44" i="1"/>
  <c r="C82" i="1"/>
  <c r="C58" i="1"/>
  <c r="C35" i="1"/>
  <c r="T58" i="1"/>
  <c r="T82" i="1"/>
  <c r="AB58" i="1"/>
  <c r="AB82" i="1"/>
  <c r="AJ58" i="1"/>
  <c r="AJ82" i="1"/>
  <c r="AU82" i="1"/>
  <c r="AU58" i="1"/>
  <c r="AU35" i="1"/>
  <c r="AP84" i="1"/>
  <c r="T17" i="1"/>
  <c r="T20" i="1" s="1"/>
  <c r="AB17" i="1"/>
  <c r="AB20" i="1" s="1"/>
  <c r="AJ17" i="1"/>
  <c r="AJ20" i="1" s="1"/>
  <c r="AG85" i="1"/>
  <c r="AQ90" i="1"/>
  <c r="AP89" i="1"/>
  <c r="AL24" i="1"/>
  <c r="AL26" i="1" s="1"/>
  <c r="AL41" i="1" s="1"/>
  <c r="AO91" i="1"/>
  <c r="AL27" i="1"/>
  <c r="AL88" i="1" s="1"/>
  <c r="E53" i="1"/>
  <c r="E54" i="1"/>
  <c r="Q53" i="1"/>
  <c r="Q54" i="1"/>
  <c r="AG54" i="1"/>
  <c r="AG50" i="1"/>
  <c r="AR49" i="1"/>
  <c r="AI82" i="1"/>
  <c r="AI58" i="1"/>
  <c r="AI35" i="1"/>
  <c r="AI17" i="1"/>
  <c r="AI20" i="1" s="1"/>
  <c r="I90" i="1"/>
  <c r="I91" i="1"/>
  <c r="I84" i="1"/>
  <c r="I85" i="1"/>
  <c r="I79" i="1"/>
  <c r="AA90" i="1"/>
  <c r="AA91" i="1"/>
  <c r="AA85" i="1"/>
  <c r="AA84" i="1"/>
  <c r="AA79" i="1"/>
  <c r="AI90" i="1"/>
  <c r="AI91" i="1"/>
  <c r="AI85" i="1"/>
  <c r="AI84" i="1"/>
  <c r="AI79" i="1"/>
  <c r="K45" i="1"/>
  <c r="AT45" i="1"/>
  <c r="D58" i="1"/>
  <c r="D82" i="1"/>
  <c r="M82" i="1"/>
  <c r="M35" i="1"/>
  <c r="U82" i="1"/>
  <c r="U96" i="1" s="1"/>
  <c r="U58" i="1"/>
  <c r="U35" i="1"/>
  <c r="AC58" i="1"/>
  <c r="AC59" i="1" s="1"/>
  <c r="AC35" i="1"/>
  <c r="AK82" i="1"/>
  <c r="AK58" i="1"/>
  <c r="AK35" i="1"/>
  <c r="AQ84" i="1"/>
  <c r="M17" i="1"/>
  <c r="M20" i="1" s="1"/>
  <c r="M28" i="1" s="1"/>
  <c r="U17" i="1"/>
  <c r="U20" i="1" s="1"/>
  <c r="AC17" i="1"/>
  <c r="AC20" i="1" s="1"/>
  <c r="AC28" i="1" s="1"/>
  <c r="AK17" i="1"/>
  <c r="AK20" i="1" s="1"/>
  <c r="AO85" i="1"/>
  <c r="G90" i="1"/>
  <c r="AR90" i="1"/>
  <c r="AQ89" i="1"/>
  <c r="AM24" i="1"/>
  <c r="AM26" i="1" s="1"/>
  <c r="AP91" i="1"/>
  <c r="AM27" i="1"/>
  <c r="AM88" i="1" s="1"/>
  <c r="F73" i="1"/>
  <c r="F72" i="1" s="1"/>
  <c r="F48" i="1"/>
  <c r="F53" i="1" s="1"/>
  <c r="O54" i="1"/>
  <c r="K39" i="1"/>
  <c r="K38" i="1"/>
  <c r="AA82" i="1"/>
  <c r="AA58" i="1"/>
  <c r="AA35" i="1"/>
  <c r="AA17" i="1"/>
  <c r="AA20" i="1" s="1"/>
  <c r="AO89" i="1"/>
  <c r="AG91" i="1"/>
  <c r="E27" i="1"/>
  <c r="E88" i="1" s="1"/>
  <c r="J79" i="1"/>
  <c r="J90" i="1"/>
  <c r="J91" i="1"/>
  <c r="J84" i="1"/>
  <c r="J85" i="1"/>
  <c r="J82" i="1"/>
  <c r="AB91" i="1"/>
  <c r="AB84" i="1"/>
  <c r="AB85" i="1"/>
  <c r="AB90" i="1"/>
  <c r="AB79" i="1"/>
  <c r="AJ90" i="1"/>
  <c r="AJ91" i="1"/>
  <c r="AJ84" i="1"/>
  <c r="AJ85" i="1"/>
  <c r="AJ79" i="1"/>
  <c r="N39" i="1"/>
  <c r="Q39" i="1" s="1"/>
  <c r="N38" i="1"/>
  <c r="N37" i="1"/>
  <c r="Q37" i="1" s="1"/>
  <c r="V37" i="1"/>
  <c r="Y37" i="1" s="1"/>
  <c r="V39" i="1"/>
  <c r="Y39" i="1" s="1"/>
  <c r="V38" i="1"/>
  <c r="Y38" i="1" s="1"/>
  <c r="V29" i="1"/>
  <c r="Y29" i="1" s="1"/>
  <c r="AD39" i="1"/>
  <c r="AD38" i="1"/>
  <c r="AD29" i="1"/>
  <c r="AQ29" i="1" s="1"/>
  <c r="AD37" i="1"/>
  <c r="AL45" i="1"/>
  <c r="AL44" i="1"/>
  <c r="AQ12" i="1"/>
  <c r="E82" i="1"/>
  <c r="E58" i="1"/>
  <c r="E35" i="1"/>
  <c r="N82" i="1"/>
  <c r="N58" i="1"/>
  <c r="AD82" i="1"/>
  <c r="AD58" i="1"/>
  <c r="L16" i="1"/>
  <c r="L84" i="1" s="1"/>
  <c r="N17" i="1"/>
  <c r="N20" i="1" s="1"/>
  <c r="V17" i="1"/>
  <c r="V20" i="1" s="1"/>
  <c r="AD17" i="1"/>
  <c r="AD20" i="1" s="1"/>
  <c r="AP18" i="1"/>
  <c r="AP85" i="1" s="1"/>
  <c r="L90" i="1"/>
  <c r="AS90" i="1"/>
  <c r="AR89" i="1"/>
  <c r="AQ91" i="1"/>
  <c r="T35" i="1"/>
  <c r="AK44" i="1"/>
  <c r="F54" i="1"/>
  <c r="F50" i="1"/>
  <c r="G91" i="1"/>
  <c r="G79" i="1"/>
  <c r="G85" i="1"/>
  <c r="G84" i="1"/>
  <c r="G87" i="1" s="1"/>
  <c r="AT82" i="1"/>
  <c r="AT58" i="1"/>
  <c r="S17" i="1"/>
  <c r="S20" i="1" s="1"/>
  <c r="E24" i="1"/>
  <c r="E26" i="1" s="1"/>
  <c r="E41" i="1" s="1"/>
  <c r="K90" i="1"/>
  <c r="K91" i="1"/>
  <c r="K85" i="1"/>
  <c r="K84" i="1"/>
  <c r="K87" i="1" s="1"/>
  <c r="K79" i="1"/>
  <c r="AC6" i="1"/>
  <c r="AC90" i="1" s="1"/>
  <c r="AK90" i="1"/>
  <c r="AK91" i="1"/>
  <c r="AK85" i="1"/>
  <c r="AK84" i="1"/>
  <c r="AK79" i="1"/>
  <c r="G7" i="1"/>
  <c r="AE51" i="1"/>
  <c r="AQ51" i="1" s="1"/>
  <c r="AE52" i="1"/>
  <c r="AQ52" i="1" s="1"/>
  <c r="AE47" i="1"/>
  <c r="AQ47" i="1" s="1"/>
  <c r="AE49" i="1"/>
  <c r="AE45" i="1"/>
  <c r="AQ45" i="1" s="1"/>
  <c r="AE44" i="1"/>
  <c r="AM45" i="1"/>
  <c r="AU45" i="1" s="1"/>
  <c r="AM44" i="1"/>
  <c r="F82" i="1"/>
  <c r="F58" i="1"/>
  <c r="O58" i="1"/>
  <c r="O82" i="1"/>
  <c r="O35" i="1"/>
  <c r="W82" i="1"/>
  <c r="W58" i="1"/>
  <c r="W59" i="1" s="1"/>
  <c r="W35" i="1"/>
  <c r="AE82" i="1"/>
  <c r="AE58" i="1"/>
  <c r="AE35" i="1"/>
  <c r="AP15" i="1"/>
  <c r="M84" i="1"/>
  <c r="M76" i="1"/>
  <c r="AS84" i="1"/>
  <c r="O17" i="1"/>
  <c r="O20" i="1" s="1"/>
  <c r="W17" i="1"/>
  <c r="W20" i="1" s="1"/>
  <c r="AE17" i="1"/>
  <c r="AE20" i="1" s="1"/>
  <c r="AU17" i="1"/>
  <c r="AU20" i="1" s="1"/>
  <c r="AU28" i="1" s="1"/>
  <c r="AQ85" i="1"/>
  <c r="M90" i="1"/>
  <c r="AT90" i="1"/>
  <c r="AS89" i="1"/>
  <c r="L25" i="1"/>
  <c r="L91" i="1" s="1"/>
  <c r="AR25" i="1"/>
  <c r="AR91" i="1" s="1"/>
  <c r="V35" i="1"/>
  <c r="AT35" i="1"/>
  <c r="AJ45" i="1"/>
  <c r="L45" i="1" s="1"/>
  <c r="AT66" i="1"/>
  <c r="AT71" i="1" s="1"/>
  <c r="M66" i="1"/>
  <c r="M71" i="1" s="1"/>
  <c r="Y90" i="1"/>
  <c r="Y85" i="1"/>
  <c r="AO84" i="1"/>
  <c r="AO87" i="1" s="1"/>
  <c r="AD90" i="1"/>
  <c r="AD91" i="1"/>
  <c r="AD85" i="1"/>
  <c r="AD79" i="1"/>
  <c r="AD84" i="1"/>
  <c r="AL90" i="1"/>
  <c r="AL91" i="1"/>
  <c r="AL82" i="1"/>
  <c r="AL85" i="1"/>
  <c r="AL79" i="1"/>
  <c r="AL84" i="1"/>
  <c r="AF52" i="1"/>
  <c r="AF49" i="1"/>
  <c r="AF45" i="1"/>
  <c r="AF44" i="1"/>
  <c r="AF46" i="1" s="1"/>
  <c r="AG73" i="1" s="1"/>
  <c r="AN45" i="1"/>
  <c r="AN44" i="1"/>
  <c r="BH45" i="1"/>
  <c r="BH44" i="1"/>
  <c r="G82" i="1"/>
  <c r="G58" i="1"/>
  <c r="G35" i="1"/>
  <c r="P82" i="1"/>
  <c r="P96" i="1" s="1"/>
  <c r="P58" i="1"/>
  <c r="P35" i="1"/>
  <c r="X82" i="1"/>
  <c r="X35" i="1"/>
  <c r="X58" i="1"/>
  <c r="AF82" i="1"/>
  <c r="AF58" i="1"/>
  <c r="AF35" i="1"/>
  <c r="AQ15" i="1"/>
  <c r="Y84" i="1"/>
  <c r="Y76" i="1"/>
  <c r="AT84" i="1"/>
  <c r="H17" i="1"/>
  <c r="H20" i="1" s="1"/>
  <c r="P17" i="1"/>
  <c r="P20" i="1" s="1"/>
  <c r="X17" i="1"/>
  <c r="X20" i="1" s="1"/>
  <c r="AF17" i="1"/>
  <c r="AF20" i="1" s="1"/>
  <c r="AR18" i="1"/>
  <c r="AR85" i="1" s="1"/>
  <c r="AR87" i="1" s="1"/>
  <c r="AU90" i="1"/>
  <c r="M89" i="1"/>
  <c r="AT28" i="1"/>
  <c r="AT89" i="1"/>
  <c r="M91" i="1"/>
  <c r="AS91" i="1"/>
  <c r="AB35" i="1"/>
  <c r="Q38" i="1"/>
  <c r="Y53" i="1"/>
  <c r="Y54" i="1"/>
  <c r="W66" i="1"/>
  <c r="W71" i="1" s="1"/>
  <c r="W72" i="1" s="1"/>
  <c r="AP66" i="1"/>
  <c r="AP71" i="1" s="1"/>
  <c r="AC71" i="1"/>
  <c r="K82" i="1"/>
  <c r="K58" i="1"/>
  <c r="K35" i="1"/>
  <c r="K17" i="1"/>
  <c r="K20" i="1" s="1"/>
  <c r="AL59" i="1"/>
  <c r="AL60" i="1" s="1"/>
  <c r="AU60" i="1" s="1"/>
  <c r="AU59" i="1" s="1"/>
  <c r="AE91" i="1"/>
  <c r="AE79" i="1"/>
  <c r="AE85" i="1"/>
  <c r="AE90" i="1"/>
  <c r="AE84" i="1"/>
  <c r="AM91" i="1"/>
  <c r="AM79" i="1"/>
  <c r="AM90" i="1"/>
  <c r="AM85" i="1"/>
  <c r="AM84" i="1"/>
  <c r="AM82" i="1"/>
  <c r="I7" i="1"/>
  <c r="Y7" i="1"/>
  <c r="AG7" i="1"/>
  <c r="I37" i="1"/>
  <c r="I29" i="1"/>
  <c r="I39" i="1"/>
  <c r="H82" i="1"/>
  <c r="H35" i="1"/>
  <c r="Q82" i="1"/>
  <c r="Q58" i="1"/>
  <c r="Q35" i="1"/>
  <c r="Y82" i="1"/>
  <c r="Y35" i="1"/>
  <c r="Y58" i="1"/>
  <c r="AG15" i="1"/>
  <c r="AR15" i="1" s="1"/>
  <c r="AC76" i="1"/>
  <c r="AU84" i="1"/>
  <c r="AU87" i="1" s="1"/>
  <c r="AU76" i="1"/>
  <c r="Q17" i="1"/>
  <c r="Q20" i="1" s="1"/>
  <c r="Y17" i="1"/>
  <c r="Y20" i="1" s="1"/>
  <c r="L18" i="1"/>
  <c r="L85" i="1" s="1"/>
  <c r="AS85" i="1"/>
  <c r="AG90" i="1"/>
  <c r="AU89" i="1"/>
  <c r="Y91" i="1"/>
  <c r="AT91" i="1"/>
  <c r="AD35" i="1"/>
  <c r="U53" i="1"/>
  <c r="U54" i="1"/>
  <c r="AD73" i="1"/>
  <c r="AD48" i="1"/>
  <c r="AF51" i="1"/>
  <c r="AT76" i="1"/>
  <c r="AC73" i="1"/>
  <c r="AC72" i="1" s="1"/>
  <c r="AI45" i="1"/>
  <c r="AS45" i="1" s="1"/>
  <c r="AI44" i="1"/>
  <c r="X79" i="1"/>
  <c r="X90" i="1"/>
  <c r="X91" i="1"/>
  <c r="X85" i="1"/>
  <c r="X84" i="1"/>
  <c r="AF79" i="1"/>
  <c r="AF90" i="1"/>
  <c r="AF84" i="1"/>
  <c r="AF91" i="1"/>
  <c r="AF85" i="1"/>
  <c r="AN79" i="1"/>
  <c r="AN90" i="1"/>
  <c r="AN82" i="1"/>
  <c r="AN85" i="1"/>
  <c r="AN84" i="1"/>
  <c r="AN91" i="1"/>
  <c r="BH79" i="1"/>
  <c r="BH89" i="1" s="1"/>
  <c r="BH90" i="1"/>
  <c r="BH82" i="1"/>
  <c r="BH84" i="1"/>
  <c r="BH91" i="1"/>
  <c r="BH85" i="1"/>
  <c r="J7" i="1"/>
  <c r="Z7" i="1"/>
  <c r="AH7" i="1"/>
  <c r="J70" i="1"/>
  <c r="J37" i="1"/>
  <c r="J29" i="1"/>
  <c r="J34" i="1"/>
  <c r="J39" i="1"/>
  <c r="J38" i="1"/>
  <c r="R38" i="1"/>
  <c r="U38" i="1" s="1"/>
  <c r="R37" i="1"/>
  <c r="U37" i="1" s="1"/>
  <c r="R39" i="1"/>
  <c r="U39" i="1" s="1"/>
  <c r="Z39" i="1"/>
  <c r="AO39" i="1" s="1"/>
  <c r="Z38" i="1"/>
  <c r="AO38" i="1" s="1"/>
  <c r="Z29" i="1"/>
  <c r="AO29" i="1" s="1"/>
  <c r="Z37" i="1"/>
  <c r="AO37" i="1" s="1"/>
  <c r="AH37" i="1"/>
  <c r="AH39" i="1"/>
  <c r="AH38" i="1"/>
  <c r="AH51" i="1"/>
  <c r="AH45" i="1"/>
  <c r="AH44" i="1"/>
  <c r="AH52" i="1"/>
  <c r="AH47" i="1"/>
  <c r="AH49" i="1"/>
  <c r="I82" i="1"/>
  <c r="I35" i="1"/>
  <c r="I58" i="1"/>
  <c r="R58" i="1"/>
  <c r="R82" i="1"/>
  <c r="R35" i="1"/>
  <c r="Z82" i="1"/>
  <c r="Z58" i="1"/>
  <c r="Z35" i="1"/>
  <c r="AH58" i="1"/>
  <c r="AH82" i="1"/>
  <c r="AH35" i="1"/>
  <c r="AS15" i="1"/>
  <c r="AG84" i="1"/>
  <c r="AG87" i="1" s="1"/>
  <c r="R17" i="1"/>
  <c r="R20" i="1" s="1"/>
  <c r="Z17" i="1"/>
  <c r="Z20" i="1" s="1"/>
  <c r="AH17" i="1"/>
  <c r="AH20" i="1" s="1"/>
  <c r="M85" i="1"/>
  <c r="AT85" i="1"/>
  <c r="AO90" i="1"/>
  <c r="AG89" i="1"/>
  <c r="L22" i="1"/>
  <c r="L89" i="1" s="1"/>
  <c r="AU91" i="1"/>
  <c r="D35" i="1"/>
  <c r="AJ35" i="1"/>
  <c r="N73" i="1"/>
  <c r="N72" i="1" s="1"/>
  <c r="N48" i="1"/>
  <c r="V73" i="1"/>
  <c r="V72" i="1" s="1"/>
  <c r="V48" i="1"/>
  <c r="AF47" i="1"/>
  <c r="I53" i="1"/>
  <c r="I54" i="1"/>
  <c r="V58" i="1"/>
  <c r="G73" i="1"/>
  <c r="G72" i="1" s="1"/>
  <c r="K50" i="1"/>
  <c r="AQ66" i="1"/>
  <c r="AQ71" i="1" s="1"/>
  <c r="AD71" i="1"/>
  <c r="X73" i="1"/>
  <c r="X74" i="1" s="1"/>
  <c r="C75" i="1"/>
  <c r="C55" i="1"/>
  <c r="AO54" i="1"/>
  <c r="R53" i="1"/>
  <c r="D54" i="1"/>
  <c r="T54" i="1"/>
  <c r="AN60" i="1"/>
  <c r="AP62" i="1"/>
  <c r="AP76" i="1"/>
  <c r="AP77" i="1"/>
  <c r="I73" i="1"/>
  <c r="I72" i="1" s="1"/>
  <c r="Q73" i="1"/>
  <c r="Q72" i="1" s="1"/>
  <c r="Y73" i="1"/>
  <c r="AP54" i="1"/>
  <c r="AP50" i="1"/>
  <c r="M50" i="1"/>
  <c r="C53" i="1"/>
  <c r="S53" i="1"/>
  <c r="AQ76" i="1"/>
  <c r="AQ77" i="1"/>
  <c r="AF71" i="1"/>
  <c r="D77" i="1"/>
  <c r="D89" i="1"/>
  <c r="D92" i="1" s="1"/>
  <c r="D94" i="1" s="1"/>
  <c r="R73" i="1"/>
  <c r="R72" i="1" s="1"/>
  <c r="Z73" i="1"/>
  <c r="AG66" i="1"/>
  <c r="AR66" i="1" s="1"/>
  <c r="E77" i="1"/>
  <c r="E89" i="1"/>
  <c r="E92" i="1" s="1"/>
  <c r="AP44" i="1"/>
  <c r="AP46" i="1" s="1"/>
  <c r="AP48" i="1" s="1"/>
  <c r="AP53" i="1" s="1"/>
  <c r="S73" i="1"/>
  <c r="S72" i="1" s="1"/>
  <c r="AA73" i="1"/>
  <c r="AA72" i="1" s="1"/>
  <c r="AR63" i="1"/>
  <c r="L63" i="1"/>
  <c r="AS77" i="1"/>
  <c r="AS76" i="1"/>
  <c r="O73" i="1"/>
  <c r="O72" i="1" s="1"/>
  <c r="AB73" i="1"/>
  <c r="AB74" i="1" s="1"/>
  <c r="G48" i="1"/>
  <c r="W48" i="1"/>
  <c r="AO50" i="1"/>
  <c r="J53" i="1"/>
  <c r="Z53" i="1"/>
  <c r="AB54" i="1"/>
  <c r="L77" i="1"/>
  <c r="AT77" i="1"/>
  <c r="N94" i="1"/>
  <c r="V94" i="1"/>
  <c r="V96" i="1" s="1"/>
  <c r="E73" i="1"/>
  <c r="E72" i="1" s="1"/>
  <c r="U73" i="1"/>
  <c r="U72" i="1" s="1"/>
  <c r="H48" i="1"/>
  <c r="P48" i="1"/>
  <c r="X48" i="1"/>
  <c r="AT50" i="1"/>
  <c r="AA53" i="1"/>
  <c r="V59" i="1"/>
  <c r="X62" i="1"/>
  <c r="AG64" i="1"/>
  <c r="O94" i="1"/>
  <c r="J59" i="1"/>
  <c r="J60" i="1" s="1"/>
  <c r="AR76" i="1"/>
  <c r="AR77" i="1"/>
  <c r="AU66" i="1"/>
  <c r="AU71" i="1" s="1"/>
  <c r="M77" i="1"/>
  <c r="AU77" i="1"/>
  <c r="S77" i="1"/>
  <c r="T87" i="1"/>
  <c r="T94" i="1" s="1"/>
  <c r="AG76" i="1"/>
  <c r="AR68" i="1"/>
  <c r="AG77" i="1"/>
  <c r="AO76" i="1"/>
  <c r="F92" i="1"/>
  <c r="F94" i="1" s="1"/>
  <c r="AJ46" i="1" l="1"/>
  <c r="AJ48" i="1" s="1"/>
  <c r="S96" i="1"/>
  <c r="AR12" i="1"/>
  <c r="J55" i="1"/>
  <c r="L76" i="1"/>
  <c r="AG92" i="1"/>
  <c r="AG94" i="1" s="1"/>
  <c r="R96" i="1"/>
  <c r="AG29" i="1"/>
  <c r="L29" i="1" s="1"/>
  <c r="Q96" i="1"/>
  <c r="AH87" i="1"/>
  <c r="E94" i="1"/>
  <c r="E96" i="1" s="1"/>
  <c r="E97" i="1" s="1"/>
  <c r="AD87" i="1"/>
  <c r="W96" i="1"/>
  <c r="AK87" i="1"/>
  <c r="C96" i="1"/>
  <c r="C97" i="1" s="1"/>
  <c r="M92" i="1"/>
  <c r="L92" i="1"/>
  <c r="X87" i="1"/>
  <c r="AE87" i="1"/>
  <c r="Y87" i="1"/>
  <c r="AI87" i="1"/>
  <c r="AH46" i="1"/>
  <c r="BH87" i="1"/>
  <c r="AU92" i="1"/>
  <c r="AU94" i="1" s="1"/>
  <c r="AU96" i="1" s="1"/>
  <c r="AL46" i="1"/>
  <c r="AL48" i="1" s="1"/>
  <c r="AC37" i="1"/>
  <c r="BH46" i="1"/>
  <c r="BH48" i="1" s="1"/>
  <c r="BH54" i="1" s="1"/>
  <c r="AL87" i="1"/>
  <c r="AR58" i="1"/>
  <c r="AR82" i="1"/>
  <c r="AR17" i="1"/>
  <c r="AR20" i="1" s="1"/>
  <c r="AO73" i="1"/>
  <c r="AO72" i="1" s="1"/>
  <c r="Z72" i="1"/>
  <c r="AM77" i="1"/>
  <c r="AM89" i="1"/>
  <c r="AM92" i="1" s="1"/>
  <c r="AD36" i="1"/>
  <c r="AE37" i="1"/>
  <c r="AB77" i="1"/>
  <c r="AB89" i="1"/>
  <c r="AB92" i="1" s="1"/>
  <c r="AK59" i="1"/>
  <c r="M59" i="1" s="1"/>
  <c r="M58" i="1"/>
  <c r="AJ28" i="1"/>
  <c r="AJ27" i="1"/>
  <c r="AJ88" i="1" s="1"/>
  <c r="AJ24" i="1"/>
  <c r="AJ26" i="1" s="1"/>
  <c r="AJ59" i="1"/>
  <c r="AJ60" i="1" s="1"/>
  <c r="L64" i="1"/>
  <c r="AR64" i="1"/>
  <c r="P53" i="1"/>
  <c r="P54" i="1"/>
  <c r="AB72" i="1"/>
  <c r="AP73" i="1"/>
  <c r="AP72" i="1" s="1"/>
  <c r="AH59" i="1"/>
  <c r="AH60" i="1" s="1"/>
  <c r="AI38" i="1"/>
  <c r="AJ38" i="1" s="1"/>
  <c r="BH92" i="1"/>
  <c r="X89" i="1"/>
  <c r="X92" i="1" s="1"/>
  <c r="X94" i="1" s="1"/>
  <c r="X96" i="1" s="1"/>
  <c r="X77" i="1"/>
  <c r="AD72" i="1"/>
  <c r="K28" i="1"/>
  <c r="K27" i="1"/>
  <c r="K88" i="1" s="1"/>
  <c r="K24" i="1"/>
  <c r="K26" i="1" s="1"/>
  <c r="H27" i="1"/>
  <c r="H88" i="1" s="1"/>
  <c r="H24" i="1"/>
  <c r="H26" i="1" s="1"/>
  <c r="H41" i="1" s="1"/>
  <c r="H42" i="1" s="1"/>
  <c r="H28" i="1"/>
  <c r="AD89" i="1"/>
  <c r="AD92" i="1" s="1"/>
  <c r="AD94" i="1" s="1"/>
  <c r="AD96" i="1" s="1"/>
  <c r="AD77" i="1"/>
  <c r="AS92" i="1"/>
  <c r="W28" i="1"/>
  <c r="W27" i="1"/>
  <c r="W88" i="1" s="1"/>
  <c r="W24" i="1"/>
  <c r="W26" i="1" s="1"/>
  <c r="W41" i="1" s="1"/>
  <c r="F96" i="1"/>
  <c r="F97" i="1" s="1"/>
  <c r="K77" i="1"/>
  <c r="K89" i="1"/>
  <c r="K92" i="1" s="1"/>
  <c r="K94" i="1" s="1"/>
  <c r="K96" i="1" s="1"/>
  <c r="K97" i="1" s="1"/>
  <c r="AK46" i="1"/>
  <c r="K44" i="1"/>
  <c r="K46" i="1" s="1"/>
  <c r="AT44" i="1"/>
  <c r="AT46" i="1" s="1"/>
  <c r="AT48" i="1" s="1"/>
  <c r="AD28" i="1"/>
  <c r="AD27" i="1"/>
  <c r="AD88" i="1" s="1"/>
  <c r="AD24" i="1"/>
  <c r="AD26" i="1" s="1"/>
  <c r="AD41" i="1" s="1"/>
  <c r="N96" i="1"/>
  <c r="AA59" i="1"/>
  <c r="AA60" i="1" s="1"/>
  <c r="D96" i="1"/>
  <c r="D97" i="1" s="1"/>
  <c r="I87" i="1"/>
  <c r="AR54" i="1"/>
  <c r="AR50" i="1"/>
  <c r="AB28" i="1"/>
  <c r="AB27" i="1"/>
  <c r="AB88" i="1" s="1"/>
  <c r="AB24" i="1"/>
  <c r="AB26" i="1" s="1"/>
  <c r="AB41" i="1" s="1"/>
  <c r="L46" i="1"/>
  <c r="L48" i="1" s="1"/>
  <c r="Z87" i="1"/>
  <c r="S59" i="1"/>
  <c r="S60" i="1" s="1"/>
  <c r="G59" i="1"/>
  <c r="G60" i="1" s="1"/>
  <c r="H53" i="1"/>
  <c r="H54" i="1"/>
  <c r="D75" i="1"/>
  <c r="D55" i="1"/>
  <c r="AH28" i="1"/>
  <c r="AH27" i="1"/>
  <c r="AH88" i="1" s="1"/>
  <c r="AH24" i="1"/>
  <c r="AH26" i="1" s="1"/>
  <c r="AI39" i="1"/>
  <c r="AJ39" i="1" s="1"/>
  <c r="AF87" i="1"/>
  <c r="AI46" i="1"/>
  <c r="AS44" i="1"/>
  <c r="AS46" i="1" s="1"/>
  <c r="AS48" i="1" s="1"/>
  <c r="Q59" i="1"/>
  <c r="Q60" i="1" s="1"/>
  <c r="AT87" i="1"/>
  <c r="BH53" i="1"/>
  <c r="O28" i="1"/>
  <c r="O27" i="1"/>
  <c r="O88" i="1" s="1"/>
  <c r="O24" i="1"/>
  <c r="O26" i="1" s="1"/>
  <c r="O41" i="1" s="1"/>
  <c r="AU44" i="1"/>
  <c r="AU46" i="1" s="1"/>
  <c r="AU48" i="1" s="1"/>
  <c r="AM46" i="1"/>
  <c r="V28" i="1"/>
  <c r="V27" i="1"/>
  <c r="V88" i="1" s="1"/>
  <c r="V24" i="1"/>
  <c r="V26" i="1" s="1"/>
  <c r="V41" i="1" s="1"/>
  <c r="AE38" i="1"/>
  <c r="AF38" i="1" s="1"/>
  <c r="J89" i="1"/>
  <c r="J92" i="1" s="1"/>
  <c r="J77" i="1"/>
  <c r="AK28" i="1"/>
  <c r="AK24" i="1"/>
  <c r="AK26" i="1" s="1"/>
  <c r="AK27" i="1"/>
  <c r="AK88" i="1" s="1"/>
  <c r="D59" i="1"/>
  <c r="D60" i="1" s="1"/>
  <c r="AA89" i="1"/>
  <c r="AA92" i="1" s="1"/>
  <c r="AA77" i="1"/>
  <c r="T28" i="1"/>
  <c r="T27" i="1"/>
  <c r="T88" i="1" s="1"/>
  <c r="T24" i="1"/>
  <c r="T26" i="1" s="1"/>
  <c r="T41" i="1" s="1"/>
  <c r="AB59" i="1"/>
  <c r="AB60" i="1" s="1"/>
  <c r="AP60" i="1" s="1"/>
  <c r="AP59" i="1" s="1"/>
  <c r="Y92" i="1"/>
  <c r="Y94" i="1" s="1"/>
  <c r="Y96" i="1" s="1"/>
  <c r="AA74" i="1"/>
  <c r="H74" i="1"/>
  <c r="V54" i="1"/>
  <c r="V53" i="1"/>
  <c r="AC91" i="1"/>
  <c r="Z28" i="1"/>
  <c r="Z27" i="1"/>
  <c r="Z88" i="1" s="1"/>
  <c r="Z24" i="1"/>
  <c r="Z26" i="1" s="1"/>
  <c r="Z41" i="1" s="1"/>
  <c r="Z59" i="1"/>
  <c r="Z60" i="1" s="1"/>
  <c r="AH50" i="1"/>
  <c r="AH36" i="1"/>
  <c r="AI37" i="1"/>
  <c r="AN87" i="1"/>
  <c r="AC84" i="1"/>
  <c r="K59" i="1"/>
  <c r="K60" i="1" s="1"/>
  <c r="AL89" i="1"/>
  <c r="AL92" i="1" s="1"/>
  <c r="AL94" i="1" s="1"/>
  <c r="AL77" i="1"/>
  <c r="AS87" i="1"/>
  <c r="W60" i="1"/>
  <c r="AK77" i="1"/>
  <c r="AK89" i="1"/>
  <c r="AK92" i="1" s="1"/>
  <c r="AK94" i="1" s="1"/>
  <c r="AK96" i="1" s="1"/>
  <c r="N28" i="1"/>
  <c r="N27" i="1"/>
  <c r="N88" i="1" s="1"/>
  <c r="N24" i="1"/>
  <c r="N26" i="1" s="1"/>
  <c r="N41" i="1" s="1"/>
  <c r="E59" i="1"/>
  <c r="E60" i="1" s="1"/>
  <c r="AE39" i="1"/>
  <c r="AF39" i="1" s="1"/>
  <c r="AJ77" i="1"/>
  <c r="AJ89" i="1"/>
  <c r="AJ92" i="1" s="1"/>
  <c r="AB87" i="1"/>
  <c r="AC27" i="1"/>
  <c r="AC88" i="1" s="1"/>
  <c r="AC24" i="1"/>
  <c r="AC26" i="1" s="1"/>
  <c r="AC60" i="1"/>
  <c r="AA87" i="1"/>
  <c r="AP87" i="1"/>
  <c r="T96" i="1"/>
  <c r="T97" i="1" s="1"/>
  <c r="K36" i="1"/>
  <c r="G53" i="1"/>
  <c r="G54" i="1"/>
  <c r="I75" i="1"/>
  <c r="I55" i="1"/>
  <c r="AP37" i="1"/>
  <c r="AE28" i="1"/>
  <c r="AE27" i="1"/>
  <c r="AE88" i="1" s="1"/>
  <c r="AE24" i="1"/>
  <c r="AE26" i="1" s="1"/>
  <c r="F59" i="1"/>
  <c r="F60" i="1"/>
  <c r="N59" i="1"/>
  <c r="N60" i="1" s="1"/>
  <c r="X66" i="1"/>
  <c r="X71" i="1" s="1"/>
  <c r="X72" i="1" s="1"/>
  <c r="Y62" i="1"/>
  <c r="X59" i="1"/>
  <c r="X60" i="1" s="1"/>
  <c r="R28" i="1"/>
  <c r="R27" i="1"/>
  <c r="R88" i="1" s="1"/>
  <c r="R24" i="1"/>
  <c r="R26" i="1" s="1"/>
  <c r="R41" i="1" s="1"/>
  <c r="AO36" i="1"/>
  <c r="AF89" i="1"/>
  <c r="AF92" i="1" s="1"/>
  <c r="AF94" i="1" s="1"/>
  <c r="AF96" i="1" s="1"/>
  <c r="AF77" i="1"/>
  <c r="AN46" i="1"/>
  <c r="M44" i="1"/>
  <c r="M46" i="1" s="1"/>
  <c r="AQ44" i="1"/>
  <c r="AQ46" i="1" s="1"/>
  <c r="AQ48" i="1" s="1"/>
  <c r="AE46" i="1"/>
  <c r="AF73" i="1" s="1"/>
  <c r="G77" i="1"/>
  <c r="G89" i="1"/>
  <c r="G92" i="1" s="1"/>
  <c r="G94" i="1" s="1"/>
  <c r="G96" i="1" s="1"/>
  <c r="G97" i="1" s="1"/>
  <c r="L87" i="1"/>
  <c r="L94" i="1" s="1"/>
  <c r="U28" i="1"/>
  <c r="U24" i="1"/>
  <c r="U26" i="1" s="1"/>
  <c r="U41" i="1" s="1"/>
  <c r="U27" i="1"/>
  <c r="U88" i="1" s="1"/>
  <c r="AI28" i="1"/>
  <c r="AI27" i="1"/>
  <c r="AI88" i="1" s="1"/>
  <c r="AI24" i="1"/>
  <c r="AI26" i="1" s="1"/>
  <c r="T59" i="1"/>
  <c r="T60" i="1"/>
  <c r="Z89" i="1"/>
  <c r="Z92" i="1" s="1"/>
  <c r="Z94" i="1" s="1"/>
  <c r="Z96" i="1" s="1"/>
  <c r="Z97" i="1" s="1"/>
  <c r="Z77" i="1"/>
  <c r="D88" i="1"/>
  <c r="D28" i="1"/>
  <c r="AO27" i="1"/>
  <c r="AO88" i="1" s="1"/>
  <c r="AO24" i="1"/>
  <c r="AO26" i="1" s="1"/>
  <c r="AO41" i="1" s="1"/>
  <c r="X53" i="1"/>
  <c r="X54" i="1"/>
  <c r="AF50" i="1"/>
  <c r="AE59" i="1"/>
  <c r="AE60" i="1" s="1"/>
  <c r="F75" i="1"/>
  <c r="F55" i="1"/>
  <c r="N54" i="1"/>
  <c r="N53" i="1"/>
  <c r="AG34" i="1"/>
  <c r="AG35" i="1" s="1"/>
  <c r="J35" i="1"/>
  <c r="AG82" i="1"/>
  <c r="AG96" i="1" s="1"/>
  <c r="AG17" i="1"/>
  <c r="AG20" i="1" s="1"/>
  <c r="L15" i="1"/>
  <c r="AM87" i="1"/>
  <c r="AE77" i="1"/>
  <c r="AE89" i="1"/>
  <c r="AE92" i="1" s="1"/>
  <c r="AE94" i="1" s="1"/>
  <c r="AE96" i="1" s="1"/>
  <c r="AQ82" i="1"/>
  <c r="AQ58" i="1"/>
  <c r="AQ35" i="1"/>
  <c r="AQ17" i="1"/>
  <c r="AQ20" i="1" s="1"/>
  <c r="P59" i="1"/>
  <c r="P60" i="1" s="1"/>
  <c r="AL96" i="1"/>
  <c r="M87" i="1"/>
  <c r="AR92" i="1"/>
  <c r="AR94" i="1" s="1"/>
  <c r="AD59" i="1"/>
  <c r="AD60" i="1" s="1"/>
  <c r="AG58" i="1"/>
  <c r="AJ87" i="1"/>
  <c r="M27" i="1"/>
  <c r="M88" i="1" s="1"/>
  <c r="M24" i="1"/>
  <c r="M26" i="1" s="1"/>
  <c r="U59" i="1"/>
  <c r="U60" i="1" s="1"/>
  <c r="AI89" i="1"/>
  <c r="AI92" i="1" s="1"/>
  <c r="AI77" i="1"/>
  <c r="AP92" i="1"/>
  <c r="H79" i="1"/>
  <c r="H90" i="1"/>
  <c r="H85" i="1"/>
  <c r="H91" i="1"/>
  <c r="H84" i="1"/>
  <c r="H7" i="1"/>
  <c r="C88" i="1"/>
  <c r="C28" i="1"/>
  <c r="I59" i="1"/>
  <c r="I60" i="1" s="1"/>
  <c r="AD54" i="1"/>
  <c r="AD53" i="1"/>
  <c r="P28" i="1"/>
  <c r="P27" i="1"/>
  <c r="P88" i="1" s="1"/>
  <c r="P24" i="1"/>
  <c r="P26" i="1" s="1"/>
  <c r="P41" i="1" s="1"/>
  <c r="AC79" i="1"/>
  <c r="AC7" i="1"/>
  <c r="AS82" i="1"/>
  <c r="AS58" i="1"/>
  <c r="AS35" i="1"/>
  <c r="AS17" i="1"/>
  <c r="AS20" i="1" s="1"/>
  <c r="R97" i="1"/>
  <c r="AH73" i="1"/>
  <c r="AH48" i="1"/>
  <c r="AH53" i="1" s="1"/>
  <c r="AR29" i="1"/>
  <c r="Y28" i="1"/>
  <c r="Y27" i="1"/>
  <c r="Y88" i="1" s="1"/>
  <c r="Y24" i="1"/>
  <c r="Y26" i="1" s="1"/>
  <c r="Y41" i="1" s="1"/>
  <c r="AC39" i="1"/>
  <c r="AP39" i="1" s="1"/>
  <c r="AF27" i="1"/>
  <c r="AF88" i="1" s="1"/>
  <c r="AF24" i="1"/>
  <c r="AF26" i="1" s="1"/>
  <c r="AF41" i="1" s="1"/>
  <c r="AF28" i="1"/>
  <c r="AF48" i="1"/>
  <c r="AF53" i="1" s="1"/>
  <c r="AP58" i="1"/>
  <c r="AP35" i="1"/>
  <c r="AP82" i="1"/>
  <c r="AP17" i="1"/>
  <c r="AP20" i="1" s="1"/>
  <c r="O96" i="1"/>
  <c r="O97" i="1" s="1"/>
  <c r="AE50" i="1"/>
  <c r="AQ49" i="1"/>
  <c r="AC82" i="1"/>
  <c r="AL73" i="1"/>
  <c r="AL72" i="1" s="1"/>
  <c r="AO92" i="1"/>
  <c r="AO94" i="1" s="1"/>
  <c r="AO96" i="1" s="1"/>
  <c r="AQ92" i="1"/>
  <c r="AQ87" i="1"/>
  <c r="AI59" i="1"/>
  <c r="AI60" i="1" s="1"/>
  <c r="E75" i="1"/>
  <c r="E55" i="1"/>
  <c r="C59" i="1"/>
  <c r="C60" i="1" s="1"/>
  <c r="AC38" i="1"/>
  <c r="AP38" i="1" s="1"/>
  <c r="AG70" i="1"/>
  <c r="J71" i="1"/>
  <c r="J72" i="1" s="1"/>
  <c r="W53" i="1"/>
  <c r="W54" i="1"/>
  <c r="L66" i="1"/>
  <c r="AD74" i="1"/>
  <c r="AC74" i="1"/>
  <c r="V60" i="1"/>
  <c r="R59" i="1"/>
  <c r="R60" i="1" s="1"/>
  <c r="J36" i="1"/>
  <c r="J41" i="1" s="1"/>
  <c r="AN89" i="1"/>
  <c r="AN92" i="1" s="1"/>
  <c r="AN77" i="1"/>
  <c r="Q28" i="1"/>
  <c r="Q27" i="1"/>
  <c r="Q88" i="1" s="1"/>
  <c r="Q24" i="1"/>
  <c r="Q26" i="1" s="1"/>
  <c r="Q41" i="1" s="1"/>
  <c r="AC29" i="1"/>
  <c r="AP29" i="1" s="1"/>
  <c r="AT92" i="1"/>
  <c r="AT94" i="1" s="1"/>
  <c r="AT96" i="1" s="1"/>
  <c r="X28" i="1"/>
  <c r="X27" i="1"/>
  <c r="X88" i="1" s="1"/>
  <c r="X24" i="1"/>
  <c r="X26" i="1" s="1"/>
  <c r="X41" i="1" s="1"/>
  <c r="AF59" i="1"/>
  <c r="AF60" i="1" s="1"/>
  <c r="AU27" i="1"/>
  <c r="AU88" i="1" s="1"/>
  <c r="AU24" i="1"/>
  <c r="AU26" i="1" s="1"/>
  <c r="AU41" i="1" s="1"/>
  <c r="O59" i="1"/>
  <c r="O60" i="1" s="1"/>
  <c r="S28" i="1"/>
  <c r="S27" i="1"/>
  <c r="S88" i="1" s="1"/>
  <c r="S24" i="1"/>
  <c r="S26" i="1" s="1"/>
  <c r="S41" i="1" s="1"/>
  <c r="J87" i="1"/>
  <c r="AA28" i="1"/>
  <c r="AA27" i="1"/>
  <c r="AA88" i="1" s="1"/>
  <c r="AA24" i="1"/>
  <c r="AA26" i="1" s="1"/>
  <c r="AA41" i="1" s="1"/>
  <c r="I77" i="1"/>
  <c r="I89" i="1"/>
  <c r="I92" i="1" s="1"/>
  <c r="AH89" i="1"/>
  <c r="AH92" i="1" s="1"/>
  <c r="AH94" i="1" s="1"/>
  <c r="AH96" i="1" s="1"/>
  <c r="AH77" i="1"/>
  <c r="AC85" i="1"/>
  <c r="I94" i="1" l="1"/>
  <c r="I96" i="1" s="1"/>
  <c r="I97" i="1" s="1"/>
  <c r="AK39" i="1"/>
  <c r="M39" i="1" s="1"/>
  <c r="AB94" i="1"/>
  <c r="AB96" i="1" s="1"/>
  <c r="AB97" i="1" s="1"/>
  <c r="AN94" i="1"/>
  <c r="AN96" i="1" s="1"/>
  <c r="AG38" i="1"/>
  <c r="U97" i="1"/>
  <c r="AE97" i="1"/>
  <c r="AI94" i="1"/>
  <c r="AI96" i="1" s="1"/>
  <c r="M94" i="1"/>
  <c r="M96" i="1" s="1"/>
  <c r="H87" i="1"/>
  <c r="L38" i="1"/>
  <c r="Y97" i="1"/>
  <c r="AQ39" i="1"/>
  <c r="AP36" i="1"/>
  <c r="W97" i="1"/>
  <c r="AT60" i="1"/>
  <c r="AT59" i="1" s="1"/>
  <c r="AG39" i="1"/>
  <c r="L39" i="1" s="1"/>
  <c r="AD97" i="1"/>
  <c r="AK38" i="1"/>
  <c r="M38" i="1" s="1"/>
  <c r="AO60" i="1"/>
  <c r="AO59" i="1" s="1"/>
  <c r="AQ38" i="1"/>
  <c r="AS39" i="1"/>
  <c r="AK60" i="1"/>
  <c r="M60" i="1" s="1"/>
  <c r="BH94" i="1"/>
  <c r="BH96" i="1" s="1"/>
  <c r="AQ60" i="1"/>
  <c r="AQ59" i="1" s="1"/>
  <c r="AS60" i="1"/>
  <c r="AS59" i="1" s="1"/>
  <c r="AQ94" i="1"/>
  <c r="AQ96" i="1" s="1"/>
  <c r="P97" i="1"/>
  <c r="AN73" i="1"/>
  <c r="AN72" i="1" s="1"/>
  <c r="AN48" i="1"/>
  <c r="AC36" i="1"/>
  <c r="AC41" i="1" s="1"/>
  <c r="Q97" i="1"/>
  <c r="AH54" i="1"/>
  <c r="M73" i="1"/>
  <c r="M72" i="1" s="1"/>
  <c r="M48" i="1"/>
  <c r="AC87" i="1"/>
  <c r="H75" i="1"/>
  <c r="H55" i="1"/>
  <c r="AE36" i="1"/>
  <c r="AE41" i="1" s="1"/>
  <c r="AF37" i="1"/>
  <c r="AR27" i="1"/>
  <c r="AR88" i="1" s="1"/>
  <c r="AR24" i="1"/>
  <c r="AR26" i="1" s="1"/>
  <c r="AR28" i="1"/>
  <c r="AL54" i="1"/>
  <c r="AL53" i="1"/>
  <c r="AP27" i="1"/>
  <c r="AP88" i="1" s="1"/>
  <c r="AP24" i="1"/>
  <c r="AP26" i="1" s="1"/>
  <c r="AP41" i="1" s="1"/>
  <c r="AP28" i="1"/>
  <c r="AT39" i="1"/>
  <c r="AT53" i="1"/>
  <c r="AT54" i="1"/>
  <c r="AQ37" i="1"/>
  <c r="AQ36" i="1" s="1"/>
  <c r="AQ54" i="1"/>
  <c r="AQ50" i="1"/>
  <c r="L58" i="1"/>
  <c r="AG59" i="1"/>
  <c r="L59" i="1" s="1"/>
  <c r="AI73" i="1"/>
  <c r="AI72" i="1" s="1"/>
  <c r="AI48" i="1"/>
  <c r="G75" i="1"/>
  <c r="G55" i="1"/>
  <c r="AM73" i="1"/>
  <c r="AM48" i="1"/>
  <c r="AJ73" i="1"/>
  <c r="K73" i="1"/>
  <c r="K72" i="1" s="1"/>
  <c r="K48" i="1"/>
  <c r="AR96" i="1"/>
  <c r="L70" i="1"/>
  <c r="L71" i="1" s="1"/>
  <c r="AR70" i="1"/>
  <c r="AR71" i="1" s="1"/>
  <c r="AH72" i="1"/>
  <c r="AC77" i="1"/>
  <c r="AC89" i="1"/>
  <c r="AC92" i="1" s="1"/>
  <c r="H89" i="1"/>
  <c r="H92" i="1" s="1"/>
  <c r="H94" i="1" s="1"/>
  <c r="H96" i="1" s="1"/>
  <c r="H97" i="1" s="1"/>
  <c r="H77" i="1"/>
  <c r="L34" i="1"/>
  <c r="L35" i="1" s="1"/>
  <c r="AR34" i="1"/>
  <c r="AR35" i="1" s="1"/>
  <c r="AF54" i="1"/>
  <c r="AE73" i="1"/>
  <c r="AE48" i="1"/>
  <c r="Y66" i="1"/>
  <c r="Y71" i="1" s="1"/>
  <c r="Y72" i="1" s="1"/>
  <c r="Y59" i="1"/>
  <c r="Y60" i="1" s="1"/>
  <c r="AJ37" i="1"/>
  <c r="AK37" i="1" s="1"/>
  <c r="AI36" i="1"/>
  <c r="AI41" i="1" s="1"/>
  <c r="AU53" i="1"/>
  <c r="AU54" i="1"/>
  <c r="AH41" i="1"/>
  <c r="AJ53" i="1"/>
  <c r="L53" i="1" s="1"/>
  <c r="AJ54" i="1"/>
  <c r="L54" i="1" s="1"/>
  <c r="L75" i="1" s="1"/>
  <c r="AK48" i="1"/>
  <c r="AK73" i="1"/>
  <c r="AK72" i="1" s="1"/>
  <c r="AM94" i="1"/>
  <c r="AM96" i="1" s="1"/>
  <c r="AP94" i="1"/>
  <c r="AP96" i="1" s="1"/>
  <c r="AQ53" i="1"/>
  <c r="X97" i="1"/>
  <c r="AA94" i="1"/>
  <c r="AA96" i="1" s="1"/>
  <c r="AA97" i="1" s="1"/>
  <c r="J94" i="1"/>
  <c r="J96" i="1" s="1"/>
  <c r="J97" i="1" s="1"/>
  <c r="AS94" i="1"/>
  <c r="AS96" i="1" s="1"/>
  <c r="K41" i="1"/>
  <c r="AS38" i="1"/>
  <c r="V97" i="1"/>
  <c r="AR73" i="1"/>
  <c r="AR72" i="1" s="1"/>
  <c r="AF72" i="1"/>
  <c r="AG27" i="1"/>
  <c r="AG88" i="1" s="1"/>
  <c r="AG24" i="1"/>
  <c r="AG26" i="1" s="1"/>
  <c r="AG28" i="1"/>
  <c r="AG71" i="1"/>
  <c r="AS27" i="1"/>
  <c r="AS88" i="1" s="1"/>
  <c r="AS24" i="1"/>
  <c r="AS26" i="1" s="1"/>
  <c r="AS28" i="1"/>
  <c r="AQ27" i="1"/>
  <c r="AQ88" i="1" s="1"/>
  <c r="AQ24" i="1"/>
  <c r="AQ26" i="1" s="1"/>
  <c r="AQ41" i="1" s="1"/>
  <c r="AQ28" i="1"/>
  <c r="L82" i="1"/>
  <c r="L96" i="1" s="1"/>
  <c r="L17" i="1"/>
  <c r="L20" i="1" s="1"/>
  <c r="AJ94" i="1"/>
  <c r="AJ96" i="1" s="1"/>
  <c r="AS37" i="1"/>
  <c r="S97" i="1"/>
  <c r="AR38" i="1"/>
  <c r="AS53" i="1"/>
  <c r="AS54" i="1"/>
  <c r="N97" i="1"/>
  <c r="AT38" i="1"/>
  <c r="AR39" i="1" l="1"/>
  <c r="AS36" i="1"/>
  <c r="L73" i="1"/>
  <c r="L72" i="1" s="1"/>
  <c r="AC94" i="1"/>
  <c r="AC96" i="1" s="1"/>
  <c r="AC97" i="1" s="1"/>
  <c r="AS73" i="1"/>
  <c r="AS72" i="1" s="1"/>
  <c r="AG60" i="1"/>
  <c r="AK36" i="1"/>
  <c r="AK41" i="1" s="1"/>
  <c r="M37" i="1"/>
  <c r="M36" i="1" s="1"/>
  <c r="M41" i="1" s="1"/>
  <c r="AE53" i="1"/>
  <c r="AE54" i="1"/>
  <c r="AJ72" i="1"/>
  <c r="AT73" i="1"/>
  <c r="AT72" i="1" s="1"/>
  <c r="AS41" i="1"/>
  <c r="AE72" i="1"/>
  <c r="AG72" i="1" s="1"/>
  <c r="AQ73" i="1"/>
  <c r="AQ72" i="1" s="1"/>
  <c r="AM53" i="1"/>
  <c r="AM54" i="1"/>
  <c r="AI54" i="1"/>
  <c r="AI53" i="1"/>
  <c r="L27" i="1"/>
  <c r="L88" i="1" s="1"/>
  <c r="L24" i="1"/>
  <c r="L26" i="1" s="1"/>
  <c r="L28" i="1"/>
  <c r="AM72" i="1"/>
  <c r="AU73" i="1"/>
  <c r="AU72" i="1" s="1"/>
  <c r="M53" i="1"/>
  <c r="M54" i="1"/>
  <c r="M75" i="1" s="1"/>
  <c r="AN53" i="1"/>
  <c r="AN54" i="1"/>
  <c r="AJ36" i="1"/>
  <c r="AJ41" i="1" s="1"/>
  <c r="AT37" i="1"/>
  <c r="AT36" i="1" s="1"/>
  <c r="AT41" i="1" s="1"/>
  <c r="AK53" i="1"/>
  <c r="AK54" i="1"/>
  <c r="K53" i="1"/>
  <c r="K54" i="1"/>
  <c r="AE74" i="1"/>
  <c r="AG37" i="1"/>
  <c r="AR37" i="1" s="1"/>
  <c r="AR36" i="1" s="1"/>
  <c r="AR41" i="1" s="1"/>
  <c r="AG97" i="1"/>
  <c r="L60" i="1" l="1"/>
  <c r="AR60" i="1"/>
  <c r="AR59" i="1" s="1"/>
  <c r="K55" i="1"/>
  <c r="K75" i="1"/>
  <c r="L37" i="1"/>
  <c r="L36" i="1" s="1"/>
  <c r="L41" i="1" s="1"/>
  <c r="AG36" i="1"/>
  <c r="AG41" i="1" s="1"/>
</calcChain>
</file>

<file path=xl/comments1.xml><?xml version="1.0" encoding="utf-8"?>
<comments xmlns="http://schemas.openxmlformats.org/spreadsheetml/2006/main">
  <authors>
    <author>Pimanee Ekkachaiworrasin</author>
    <author>jittreeya.p</author>
    <author>Vikash</author>
    <author>Vikash Jalan</author>
    <author>Jittreeya Pornkuntham</author>
  </authors>
  <commentList>
    <comment ref="F2" authorId="0" shapeId="0">
      <text>
        <r>
          <rPr>
            <b/>
            <sz val="9"/>
            <color indexed="81"/>
            <rFont val="Tahoma"/>
            <family val="2"/>
          </rPr>
          <t>Pimanee Ekkachaiworrasin:</t>
        </r>
        <r>
          <rPr>
            <sz val="9"/>
            <color indexed="81"/>
            <rFont val="Tahoma"/>
            <family val="2"/>
          </rPr>
          <t xml:space="preserve">
Restated with revaluation reserve changes as per new accounting policy</t>
        </r>
      </text>
    </comment>
    <comment ref="G2" authorId="0" shapeId="0">
      <text>
        <r>
          <rPr>
            <b/>
            <sz val="9"/>
            <color indexed="81"/>
            <rFont val="Tahoma"/>
            <family val="2"/>
          </rPr>
          <t>Pimanee Ekkachaiworrasin:</t>
        </r>
        <r>
          <rPr>
            <sz val="9"/>
            <color indexed="81"/>
            <rFont val="Tahoma"/>
            <family val="2"/>
          </rPr>
          <t xml:space="preserve">
Restated with revaluation reserve changes as per new accounting policy</t>
        </r>
      </text>
    </comment>
    <comment ref="R2" authorId="0" shapeId="0">
      <text>
        <r>
          <rPr>
            <b/>
            <sz val="9"/>
            <color indexed="81"/>
            <rFont val="Tahoma"/>
            <family val="2"/>
          </rPr>
          <t>Pimanee Ekkachaiworrasin:</t>
        </r>
        <r>
          <rPr>
            <sz val="9"/>
            <color indexed="81"/>
            <rFont val="Tahoma"/>
            <family val="2"/>
          </rPr>
          <t xml:space="preserve">
Restated with revaluation reserve changes as per new accounting policy</t>
        </r>
      </text>
    </comment>
    <comment ref="S2" authorId="0" shapeId="0">
      <text>
        <r>
          <rPr>
            <b/>
            <sz val="9"/>
            <color indexed="81"/>
            <rFont val="Tahoma"/>
            <family val="2"/>
          </rPr>
          <t>Pimanee Ekkachaiworrasin:</t>
        </r>
        <r>
          <rPr>
            <sz val="9"/>
            <color indexed="81"/>
            <rFont val="Tahoma"/>
            <family val="2"/>
          </rPr>
          <t xml:space="preserve">
Restated with revaluation reserve changes as per new accounting policy</t>
        </r>
      </text>
    </comment>
    <comment ref="T2" authorId="0" shapeId="0">
      <text>
        <r>
          <rPr>
            <b/>
            <sz val="9"/>
            <color indexed="81"/>
            <rFont val="Tahoma"/>
            <family val="2"/>
          </rPr>
          <t>Pimanee Ekkachaiworrasin:</t>
        </r>
        <r>
          <rPr>
            <sz val="9"/>
            <color indexed="81"/>
            <rFont val="Tahoma"/>
            <family val="2"/>
          </rPr>
          <t xml:space="preserve">
Restated with revaluation reserve changes as per new accounting policy</t>
        </r>
      </text>
    </comment>
    <comment ref="U2" authorId="0" shapeId="0">
      <text>
        <r>
          <rPr>
            <b/>
            <sz val="9"/>
            <color indexed="81"/>
            <rFont val="Tahoma"/>
            <family val="2"/>
          </rPr>
          <t>Pimanee Ekkachaiworrasin:</t>
        </r>
        <r>
          <rPr>
            <sz val="9"/>
            <color indexed="81"/>
            <rFont val="Tahoma"/>
            <family val="2"/>
          </rPr>
          <t xml:space="preserve">
Restated with revaluation reserve changes as per new accounting policy</t>
        </r>
      </text>
    </comment>
    <comment ref="V2" authorId="1" shapeId="0">
      <text>
        <r>
          <rPr>
            <b/>
            <sz val="9"/>
            <color indexed="81"/>
            <rFont val="Tahoma"/>
            <family val="2"/>
          </rPr>
          <t>jittreeya.p:</t>
        </r>
        <r>
          <rPr>
            <sz val="9"/>
            <color indexed="81"/>
            <rFont val="Tahoma"/>
            <family val="2"/>
          </rPr>
          <t xml:space="preserve">
Restated 1Q15 with revaluation</t>
        </r>
      </text>
    </comment>
    <comment ref="W2" authorId="2" shapeId="0">
      <text>
        <r>
          <rPr>
            <b/>
            <sz val="9"/>
            <color indexed="81"/>
            <rFont val="Tahoma"/>
            <family val="2"/>
          </rPr>
          <t>Vikash:</t>
        </r>
        <r>
          <rPr>
            <sz val="9"/>
            <color indexed="81"/>
            <rFont val="Tahoma"/>
            <family val="2"/>
          </rPr>
          <t xml:space="preserve">
Restated in 3Q15 with gain on bargain purchase in Cepsa Canada</t>
        </r>
      </text>
    </comment>
    <comment ref="X2" authorId="0" shapeId="0">
      <text>
        <r>
          <rPr>
            <b/>
            <sz val="9"/>
            <color indexed="81"/>
            <rFont val="Tahoma"/>
            <family val="2"/>
          </rPr>
          <t>Pimanee Ekkachaiworrasin:</t>
        </r>
        <r>
          <rPr>
            <sz val="9"/>
            <color indexed="81"/>
            <rFont val="Tahoma"/>
            <family val="2"/>
          </rPr>
          <t xml:space="preserve">
Restated 3Q15 with revaluation</t>
        </r>
      </text>
    </comment>
    <comment ref="AA6" authorId="3" shapeId="0">
      <text>
        <r>
          <rPr>
            <b/>
            <sz val="9"/>
            <color indexed="81"/>
            <rFont val="Tahoma"/>
            <family val="2"/>
          </rPr>
          <t>Vikash Jalan:</t>
        </r>
        <r>
          <rPr>
            <sz val="9"/>
            <color indexed="81"/>
            <rFont val="Tahoma"/>
            <family val="2"/>
          </rPr>
          <t xml:space="preserve">
Acquisition: BP Decatur (Aromatics Decatur) and Cepsa Spain (IVL Spain) volumes </t>
        </r>
      </text>
    </comment>
    <comment ref="AE6" authorId="3" shapeId="0">
      <text>
        <r>
          <rPr>
            <b/>
            <sz val="9"/>
            <color indexed="81"/>
            <rFont val="Tahoma"/>
            <family val="2"/>
          </rPr>
          <t>Vikash Jalan:</t>
        </r>
        <r>
          <rPr>
            <sz val="9"/>
            <color indexed="81"/>
            <rFont val="Tahoma"/>
            <family val="2"/>
          </rPr>
          <t xml:space="preserve">
45KT lower EOEG due to turnaround, 45KT lower PET/PTA at Rotetrdam due to tie in of PTA expansion started in 3Q17, total imapct ~90KT in 2Q17</t>
        </r>
      </text>
    </comment>
    <comment ref="D7" authorId="2" shapeId="0">
      <text>
        <r>
          <rPr>
            <b/>
            <sz val="9"/>
            <color indexed="81"/>
            <rFont val="Tahoma"/>
            <family val="2"/>
          </rPr>
          <t>Vikash:</t>
        </r>
        <r>
          <rPr>
            <sz val="9"/>
            <color indexed="81"/>
            <rFont val="Tahoma"/>
            <family val="2"/>
          </rPr>
          <t xml:space="preserve">
Capcaities were Rerated in 2011 almost first time based on the acheivable and sustainable produciton basis, hence operating rates are lower partially due to this</t>
        </r>
      </text>
    </comment>
    <comment ref="X7" authorId="2" shapeId="0">
      <text>
        <r>
          <rPr>
            <b/>
            <sz val="9"/>
            <color indexed="81"/>
            <rFont val="Tahoma"/>
            <family val="2"/>
          </rPr>
          <t>Vikash:</t>
        </r>
        <r>
          <rPr>
            <sz val="9"/>
            <color indexed="81"/>
            <rFont val="Tahoma"/>
            <family val="2"/>
          </rPr>
          <t xml:space="preserve">
Lower on August holidays in Europe, amonth long unplanned SD in EOEG in NA, PTTGC FM in Thailand impacting PX supplies</t>
        </r>
      </text>
    </comment>
    <comment ref="Y7" authorId="3" shapeId="0">
      <text>
        <r>
          <rPr>
            <b/>
            <sz val="9"/>
            <color indexed="81"/>
            <rFont val="Tahoma"/>
            <family val="2"/>
          </rPr>
          <t>Vikash Jalan:</t>
        </r>
        <r>
          <rPr>
            <sz val="9"/>
            <color indexed="81"/>
            <rFont val="Tahoma"/>
            <family val="2"/>
          </rPr>
          <t xml:space="preserve">
Seasonal</t>
        </r>
      </text>
    </comment>
    <comment ref="Z7" authorId="3" shapeId="0">
      <text>
        <r>
          <rPr>
            <b/>
            <sz val="9"/>
            <color indexed="81"/>
            <rFont val="Tahoma"/>
            <family val="2"/>
          </rPr>
          <t>Vikash Jalan:</t>
        </r>
        <r>
          <rPr>
            <sz val="9"/>
            <color indexed="81"/>
            <rFont val="Tahoma"/>
            <family val="2"/>
          </rPr>
          <t xml:space="preserve">
EOEG in USA was shutdown for almost full 1Q16 for catalyst change and mechanical problem. Fully operational on 15 Apr 2016. Normalised EOEG op rate would be 84%</t>
        </r>
      </text>
    </comment>
    <comment ref="AB7" authorId="3" shapeId="0">
      <text>
        <r>
          <rPr>
            <b/>
            <sz val="9"/>
            <color indexed="81"/>
            <rFont val="Tahoma"/>
            <family val="2"/>
          </rPr>
          <t>Vikash Jalan:</t>
        </r>
        <r>
          <rPr>
            <sz val="9"/>
            <color indexed="81"/>
            <rFont val="Tahoma"/>
            <family val="2"/>
          </rPr>
          <t xml:space="preserve">
better demand</t>
        </r>
      </text>
    </comment>
    <comment ref="AD7" authorId="3" shapeId="0">
      <text>
        <r>
          <rPr>
            <b/>
            <sz val="9"/>
            <color indexed="81"/>
            <rFont val="Tahoma"/>
            <family val="2"/>
          </rPr>
          <t>Vikash Jalan:</t>
        </r>
        <r>
          <rPr>
            <sz val="9"/>
            <color indexed="81"/>
            <rFont val="Tahoma"/>
            <family val="2"/>
          </rPr>
          <t xml:space="preserve">
Planned turnarounds</t>
        </r>
      </text>
    </comment>
    <comment ref="AF7" authorId="3" shapeId="0">
      <text>
        <r>
          <rPr>
            <b/>
            <sz val="9"/>
            <color indexed="81"/>
            <rFont val="Tahoma"/>
            <family val="2"/>
          </rPr>
          <t>Vikash Jalan:</t>
        </r>
        <r>
          <rPr>
            <sz val="9"/>
            <color indexed="81"/>
            <rFont val="Tahoma"/>
            <family val="2"/>
          </rPr>
          <t xml:space="preserve">
Higher Op rate with EOEG normalised and higher PET with industry supply tightness</t>
        </r>
      </text>
    </comment>
    <comment ref="H12" authorId="3" shapeId="0">
      <text>
        <r>
          <rPr>
            <b/>
            <sz val="9"/>
            <color indexed="81"/>
            <rFont val="Tahoma"/>
            <family val="2"/>
          </rPr>
          <t>Vikash Jalan:</t>
        </r>
        <r>
          <rPr>
            <sz val="9"/>
            <color indexed="81"/>
            <rFont val="Tahoma"/>
            <family val="2"/>
          </rPr>
          <t xml:space="preserve">
Lower revenues on lower prices of products on lower crdue oil trend</t>
        </r>
      </text>
    </comment>
    <comment ref="Z15" authorId="3" shapeId="0">
      <text>
        <r>
          <rPr>
            <b/>
            <sz val="9"/>
            <color indexed="81"/>
            <rFont val="Tahoma"/>
            <family val="2"/>
          </rPr>
          <t>Vikash Jalan:</t>
        </r>
        <r>
          <rPr>
            <sz val="9"/>
            <color indexed="81"/>
            <rFont val="Tahoma"/>
            <family val="2"/>
          </rPr>
          <t xml:space="preserve">
Lower mainly due to EOEG shutdown and FM in 1Q16. Plant fully operational on 15 April 2016</t>
        </r>
      </text>
    </comment>
    <comment ref="F16" authorId="0" shapeId="0">
      <text>
        <r>
          <rPr>
            <b/>
            <sz val="9"/>
            <color indexed="81"/>
            <rFont val="Tahoma"/>
            <family val="2"/>
          </rPr>
          <t>Pimanee Ekkachaiworrasin:</t>
        </r>
        <r>
          <rPr>
            <sz val="9"/>
            <color indexed="81"/>
            <rFont val="Tahoma"/>
            <family val="2"/>
          </rPr>
          <t xml:space="preserve">
restate</t>
        </r>
      </text>
    </comment>
    <comment ref="G16" authorId="0" shapeId="0">
      <text>
        <r>
          <rPr>
            <b/>
            <sz val="9"/>
            <color indexed="81"/>
            <rFont val="Tahoma"/>
            <family val="2"/>
          </rPr>
          <t>Pimanee Ekkachaiworrasin:</t>
        </r>
        <r>
          <rPr>
            <sz val="9"/>
            <color indexed="81"/>
            <rFont val="Tahoma"/>
            <family val="2"/>
          </rPr>
          <t xml:space="preserve">
restate</t>
        </r>
      </text>
    </comment>
    <comment ref="X16" authorId="0" shapeId="0">
      <text>
        <r>
          <rPr>
            <b/>
            <sz val="9"/>
            <color indexed="81"/>
            <rFont val="Tahoma"/>
            <family val="2"/>
          </rPr>
          <t>Pimanee Ekkachaiworrasin:</t>
        </r>
        <r>
          <rPr>
            <sz val="9"/>
            <color indexed="81"/>
            <rFont val="Tahoma"/>
            <family val="2"/>
          </rPr>
          <t xml:space="preserve">
restated
</t>
        </r>
      </text>
    </comment>
    <comment ref="Z16" authorId="3" shapeId="0">
      <text>
        <r>
          <rPr>
            <b/>
            <sz val="9"/>
            <color indexed="81"/>
            <rFont val="Tahoma"/>
            <family val="2"/>
          </rPr>
          <t>Vikash Jalan:</t>
        </r>
        <r>
          <rPr>
            <sz val="9"/>
            <color indexed="81"/>
            <rFont val="Tahoma"/>
            <family val="2"/>
          </rPr>
          <t xml:space="preserve">
Lower mainly due to EOEG shutdown and FM in 1Q16. Plant fully operational on 15 April 2016</t>
        </r>
      </text>
    </comment>
    <comment ref="AB16" authorId="3" shapeId="0">
      <text>
        <r>
          <rPr>
            <b/>
            <sz val="9"/>
            <color indexed="81"/>
            <rFont val="Tahoma"/>
            <family val="2"/>
          </rPr>
          <t>Vikash Jalan:</t>
        </r>
        <r>
          <rPr>
            <sz val="9"/>
            <color indexed="81"/>
            <rFont val="Tahoma"/>
            <family val="2"/>
          </rPr>
          <t xml:space="preserve">
lower with Artenius Turkey accounting impairment in 2Q16</t>
        </r>
      </text>
    </comment>
    <comment ref="AD19" authorId="3" shapeId="0">
      <text>
        <r>
          <rPr>
            <b/>
            <sz val="9"/>
            <color indexed="81"/>
            <rFont val="Tahoma"/>
            <family val="2"/>
          </rPr>
          <t>Vikash Jalan:</t>
        </r>
        <r>
          <rPr>
            <sz val="9"/>
            <color indexed="81"/>
            <rFont val="Tahoma"/>
            <family val="2"/>
          </rPr>
          <t xml:space="preserve">
Mainly driven positively by India JV</t>
        </r>
      </text>
    </comment>
    <comment ref="AE19" authorId="3" shapeId="0">
      <text>
        <r>
          <rPr>
            <b/>
            <sz val="9"/>
            <color indexed="81"/>
            <rFont val="Tahoma"/>
            <family val="2"/>
          </rPr>
          <t>Vikash Jalan:</t>
        </r>
        <r>
          <rPr>
            <sz val="9"/>
            <color indexed="81"/>
            <rFont val="Tahoma"/>
            <family val="2"/>
          </rPr>
          <t xml:space="preserve">
Due to inventory loss as we are not showing core JV performance. Core operations are strong in India PET JV</t>
        </r>
      </text>
    </comment>
    <comment ref="C22" authorId="2" shapeId="0">
      <text>
        <r>
          <rPr>
            <b/>
            <sz val="9"/>
            <color indexed="81"/>
            <rFont val="Tahoma"/>
            <family val="2"/>
          </rPr>
          <t>Vikash:</t>
        </r>
        <r>
          <rPr>
            <sz val="9"/>
            <color indexed="81"/>
            <rFont val="Tahoma"/>
            <family val="2"/>
          </rPr>
          <t xml:space="preserve">
Deferred Tax not applicablein Thailand as per Thai GAAP</t>
        </r>
      </text>
    </comment>
    <comment ref="D22" authorId="2" shapeId="0">
      <text>
        <r>
          <rPr>
            <b/>
            <sz val="9"/>
            <color indexed="81"/>
            <rFont val="Tahoma"/>
            <family val="2"/>
          </rPr>
          <t>Vikash:</t>
        </r>
        <r>
          <rPr>
            <sz val="9"/>
            <color indexed="81"/>
            <rFont val="Tahoma"/>
            <family val="2"/>
          </rPr>
          <t xml:space="preserve">
Deferred Tax not applicablein Thailand as per Thai GAAP</t>
        </r>
      </text>
    </comment>
    <comment ref="F22" authorId="0" shapeId="0">
      <text>
        <r>
          <rPr>
            <b/>
            <sz val="9"/>
            <color indexed="81"/>
            <rFont val="Tahoma"/>
            <family val="2"/>
          </rPr>
          <t>Pimanee Ekkachaiworrasin:</t>
        </r>
        <r>
          <rPr>
            <sz val="9"/>
            <color indexed="81"/>
            <rFont val="Tahoma"/>
            <family val="2"/>
          </rPr>
          <t xml:space="preserve">
restate</t>
        </r>
      </text>
    </comment>
    <comment ref="G22" authorId="0" shapeId="0">
      <text>
        <r>
          <rPr>
            <b/>
            <sz val="9"/>
            <color indexed="81"/>
            <rFont val="Tahoma"/>
            <family val="2"/>
          </rPr>
          <t>Pimanee Ekkachaiworrasin:</t>
        </r>
        <r>
          <rPr>
            <sz val="9"/>
            <color indexed="81"/>
            <rFont val="Tahoma"/>
            <family val="2"/>
          </rPr>
          <t xml:space="preserve">
restate</t>
        </r>
      </text>
    </comment>
    <comment ref="R22" authorId="0" shapeId="0">
      <text>
        <r>
          <rPr>
            <b/>
            <sz val="9"/>
            <color indexed="81"/>
            <rFont val="Tahoma"/>
            <family val="2"/>
          </rPr>
          <t>Pimanee Ekkachaiworrasin:</t>
        </r>
        <r>
          <rPr>
            <sz val="9"/>
            <color indexed="81"/>
            <rFont val="Tahoma"/>
            <family val="2"/>
          </rPr>
          <t xml:space="preserve">
restate</t>
        </r>
      </text>
    </comment>
    <comment ref="S22" authorId="0" shapeId="0">
      <text>
        <r>
          <rPr>
            <b/>
            <sz val="9"/>
            <color indexed="81"/>
            <rFont val="Tahoma"/>
            <family val="2"/>
          </rPr>
          <t>Pimanee Ekkachaiworrasin:</t>
        </r>
        <r>
          <rPr>
            <sz val="9"/>
            <color indexed="81"/>
            <rFont val="Tahoma"/>
            <family val="2"/>
          </rPr>
          <t xml:space="preserve">
restate</t>
        </r>
      </text>
    </comment>
    <comment ref="T22" authorId="0" shapeId="0">
      <text>
        <r>
          <rPr>
            <b/>
            <sz val="9"/>
            <color indexed="81"/>
            <rFont val="Tahoma"/>
            <family val="2"/>
          </rPr>
          <t>Pimanee Ekkachaiworrasin:</t>
        </r>
        <r>
          <rPr>
            <sz val="9"/>
            <color indexed="81"/>
            <rFont val="Tahoma"/>
            <family val="2"/>
          </rPr>
          <t xml:space="preserve">
restate</t>
        </r>
      </text>
    </comment>
    <comment ref="U22" authorId="0" shapeId="0">
      <text>
        <r>
          <rPr>
            <b/>
            <sz val="9"/>
            <color indexed="81"/>
            <rFont val="Tahoma"/>
            <family val="2"/>
          </rPr>
          <t>Pimanee Ekkachaiworrasin:</t>
        </r>
        <r>
          <rPr>
            <sz val="9"/>
            <color indexed="81"/>
            <rFont val="Tahoma"/>
            <family val="2"/>
          </rPr>
          <t xml:space="preserve">
restate</t>
        </r>
      </text>
    </comment>
    <comment ref="X22" authorId="0" shapeId="0">
      <text>
        <r>
          <rPr>
            <b/>
            <sz val="9"/>
            <color indexed="81"/>
            <rFont val="Tahoma"/>
            <family val="2"/>
          </rPr>
          <t>Pimanee Ekkachaiworrasin:</t>
        </r>
        <r>
          <rPr>
            <sz val="9"/>
            <color indexed="81"/>
            <rFont val="Tahoma"/>
            <family val="2"/>
          </rPr>
          <t xml:space="preserve">
restate</t>
        </r>
      </text>
    </comment>
    <comment ref="Y22" authorId="3" shapeId="0">
      <text>
        <r>
          <rPr>
            <b/>
            <sz val="9"/>
            <color indexed="81"/>
            <rFont val="Tahoma"/>
            <family val="2"/>
          </rPr>
          <t>Vikash Jalan:</t>
        </r>
        <r>
          <rPr>
            <sz val="9"/>
            <color indexed="81"/>
            <rFont val="Tahoma"/>
            <family val="2"/>
          </rPr>
          <t xml:space="preserve">
Positive due to year end tax audit final numbers and also change in mix of earnings as NA had lower contribution QoQ due to MEG ageing catalyst and 20 days planned maintenance shutdown at PTA Canada</t>
        </r>
      </text>
    </comment>
    <comment ref="A23" authorId="2" shapeId="0">
      <text>
        <r>
          <rPr>
            <b/>
            <sz val="9"/>
            <color indexed="81"/>
            <rFont val="Tahoma"/>
            <family val="2"/>
          </rPr>
          <t>Vikash:</t>
        </r>
        <r>
          <rPr>
            <sz val="9"/>
            <color indexed="81"/>
            <rFont val="Tahoma"/>
            <family val="2"/>
          </rPr>
          <t xml:space="preserve">
this is the notional tax adjustment on inventories gain/loss to present the core financials appropriately.
It is calculated as effective tax % X inventory gain/loss for individual company</t>
        </r>
      </text>
    </comment>
    <comment ref="C23" authorId="2" shapeId="0">
      <text>
        <r>
          <rPr>
            <b/>
            <sz val="9"/>
            <color indexed="81"/>
            <rFont val="Tahoma"/>
            <family val="2"/>
          </rPr>
          <t>Vikash:</t>
        </r>
        <r>
          <rPr>
            <sz val="9"/>
            <color indexed="81"/>
            <rFont val="Tahoma"/>
            <family val="2"/>
          </rPr>
          <t xml:space="preserve">
Not calculated Yet</t>
        </r>
      </text>
    </comment>
    <comment ref="D23" authorId="2" shapeId="0">
      <text>
        <r>
          <rPr>
            <b/>
            <sz val="9"/>
            <color indexed="81"/>
            <rFont val="Tahoma"/>
            <family val="2"/>
          </rPr>
          <t>Vikash:</t>
        </r>
        <r>
          <rPr>
            <sz val="9"/>
            <color indexed="81"/>
            <rFont val="Tahoma"/>
            <family val="2"/>
          </rPr>
          <t xml:space="preserve">
Not calculated Yet</t>
        </r>
      </text>
    </comment>
    <comment ref="D25" authorId="2" shapeId="0">
      <text>
        <r>
          <rPr>
            <b/>
            <sz val="9"/>
            <color indexed="81"/>
            <rFont val="Tahoma"/>
            <family val="2"/>
          </rPr>
          <t>Vikash:</t>
        </r>
        <r>
          <rPr>
            <sz val="9"/>
            <color indexed="81"/>
            <rFont val="Tahoma"/>
            <family val="2"/>
          </rPr>
          <t xml:space="preserve">
Positive due to Lopburi Insurance income for Petform Minorty postion</t>
        </r>
      </text>
    </comment>
    <comment ref="F25" authorId="0" shapeId="0">
      <text>
        <r>
          <rPr>
            <b/>
            <sz val="9"/>
            <color indexed="81"/>
            <rFont val="Tahoma"/>
            <family val="2"/>
          </rPr>
          <t>Pimanee Ekkachaiworrasin:</t>
        </r>
        <r>
          <rPr>
            <sz val="9"/>
            <color indexed="81"/>
            <rFont val="Tahoma"/>
            <family val="2"/>
          </rPr>
          <t xml:space="preserve">
restate</t>
        </r>
      </text>
    </comment>
    <comment ref="G25" authorId="0" shapeId="0">
      <text>
        <r>
          <rPr>
            <b/>
            <sz val="9"/>
            <color indexed="81"/>
            <rFont val="Tahoma"/>
            <family val="2"/>
          </rPr>
          <t>Pimanee Ekkachaiworrasin:</t>
        </r>
        <r>
          <rPr>
            <sz val="9"/>
            <color indexed="81"/>
            <rFont val="Tahoma"/>
            <family val="2"/>
          </rPr>
          <t xml:space="preserve">
restate</t>
        </r>
      </text>
    </comment>
    <comment ref="R25" authorId="0" shapeId="0">
      <text>
        <r>
          <rPr>
            <b/>
            <sz val="9"/>
            <color indexed="81"/>
            <rFont val="Tahoma"/>
            <family val="2"/>
          </rPr>
          <t>Pimanee Ekkachaiworrasin:</t>
        </r>
        <r>
          <rPr>
            <sz val="9"/>
            <color indexed="81"/>
            <rFont val="Tahoma"/>
            <family val="2"/>
          </rPr>
          <t xml:space="preserve">
restate</t>
        </r>
      </text>
    </comment>
    <comment ref="S25" authorId="0" shapeId="0">
      <text>
        <r>
          <rPr>
            <b/>
            <sz val="9"/>
            <color indexed="81"/>
            <rFont val="Tahoma"/>
            <family val="2"/>
          </rPr>
          <t>Pimanee Ekkachaiworrasin:</t>
        </r>
        <r>
          <rPr>
            <sz val="9"/>
            <color indexed="81"/>
            <rFont val="Tahoma"/>
            <family val="2"/>
          </rPr>
          <t xml:space="preserve">
restate</t>
        </r>
      </text>
    </comment>
    <comment ref="T25" authorId="0" shapeId="0">
      <text>
        <r>
          <rPr>
            <b/>
            <sz val="9"/>
            <color indexed="81"/>
            <rFont val="Tahoma"/>
            <family val="2"/>
          </rPr>
          <t>Pimanee Ekkachaiworrasin:</t>
        </r>
        <r>
          <rPr>
            <sz val="9"/>
            <color indexed="81"/>
            <rFont val="Tahoma"/>
            <family val="2"/>
          </rPr>
          <t xml:space="preserve">
restate</t>
        </r>
      </text>
    </comment>
    <comment ref="U25" authorId="0" shapeId="0">
      <text>
        <r>
          <rPr>
            <b/>
            <sz val="9"/>
            <color indexed="81"/>
            <rFont val="Tahoma"/>
            <family val="2"/>
          </rPr>
          <t>Pimanee Ekkachaiworrasin:</t>
        </r>
        <r>
          <rPr>
            <sz val="9"/>
            <color indexed="81"/>
            <rFont val="Tahoma"/>
            <family val="2"/>
          </rPr>
          <t xml:space="preserve">
restate</t>
        </r>
      </text>
    </comment>
    <comment ref="X25" authorId="0" shapeId="0">
      <text>
        <r>
          <rPr>
            <b/>
            <sz val="9"/>
            <color indexed="81"/>
            <rFont val="Tahoma"/>
            <family val="2"/>
          </rPr>
          <t>Pimanee Ekkachaiworrasin:</t>
        </r>
        <r>
          <rPr>
            <sz val="9"/>
            <color indexed="81"/>
            <rFont val="Tahoma"/>
            <family val="2"/>
          </rPr>
          <t xml:space="preserve">
restate</t>
        </r>
      </text>
    </comment>
    <comment ref="AM26" authorId="4" shapeId="0">
      <text>
        <r>
          <rPr>
            <sz val="9"/>
            <color indexed="81"/>
            <rFont val="Tahoma"/>
            <family val="2"/>
          </rPr>
          <t xml:space="preserve"> 159.09</t>
        </r>
      </text>
    </comment>
    <comment ref="C27" authorId="2" shapeId="0">
      <text>
        <r>
          <rPr>
            <b/>
            <sz val="9"/>
            <color indexed="81"/>
            <rFont val="Tahoma"/>
            <family val="2"/>
          </rPr>
          <t>Vikash:</t>
        </r>
        <r>
          <rPr>
            <sz val="9"/>
            <color indexed="81"/>
            <rFont val="Tahoma"/>
            <family val="2"/>
          </rPr>
          <t xml:space="preserve">
Deferred Tax not applicablein Thailand as per Thai GAAP</t>
        </r>
      </text>
    </comment>
    <comment ref="D27" authorId="2" shapeId="0">
      <text>
        <r>
          <rPr>
            <b/>
            <sz val="9"/>
            <color indexed="81"/>
            <rFont val="Tahoma"/>
            <family val="2"/>
          </rPr>
          <t>Vikash:</t>
        </r>
        <r>
          <rPr>
            <sz val="9"/>
            <color indexed="81"/>
            <rFont val="Tahoma"/>
            <family val="2"/>
          </rPr>
          <t xml:space="preserve">
Deferred Tax not applicablein Thailand as per Thai GAAP</t>
        </r>
      </text>
    </comment>
    <comment ref="N28" authorId="3" shapeId="0">
      <text>
        <r>
          <rPr>
            <b/>
            <sz val="9"/>
            <color indexed="81"/>
            <rFont val="Tahoma"/>
            <family val="2"/>
          </rPr>
          <t>Vikash Jalan:</t>
        </r>
        <r>
          <rPr>
            <sz val="9"/>
            <color indexed="81"/>
            <rFont val="Tahoma"/>
            <family val="2"/>
          </rPr>
          <t xml:space="preserve">
due to regional mix and lower profits</t>
        </r>
      </text>
    </comment>
    <comment ref="C30" authorId="2" shapeId="0">
      <text>
        <r>
          <rPr>
            <b/>
            <sz val="9"/>
            <color indexed="81"/>
            <rFont val="Tahoma"/>
            <family val="2"/>
          </rPr>
          <t>Vikash:</t>
        </r>
        <r>
          <rPr>
            <sz val="9"/>
            <color indexed="81"/>
            <rFont val="Tahoma"/>
            <family val="2"/>
          </rPr>
          <t xml:space="preserve">
IPO Feb 2010</t>
        </r>
      </text>
    </comment>
    <comment ref="D30" authorId="2" shapeId="0">
      <text>
        <r>
          <rPr>
            <b/>
            <sz val="9"/>
            <color indexed="81"/>
            <rFont val="Tahoma"/>
            <family val="2"/>
          </rPr>
          <t>Vikash:</t>
        </r>
        <r>
          <rPr>
            <sz val="9"/>
            <color indexed="81"/>
            <rFont val="Tahoma"/>
            <family val="2"/>
          </rPr>
          <t xml:space="preserve">
Right Issue Feb 2011</t>
        </r>
      </text>
    </comment>
    <comment ref="AF30" authorId="3" shapeId="0">
      <text>
        <r>
          <rPr>
            <b/>
            <sz val="9"/>
            <color indexed="81"/>
            <rFont val="Tahoma"/>
            <family val="2"/>
          </rPr>
          <t>Vikash Jalan:</t>
        </r>
        <r>
          <rPr>
            <sz val="9"/>
            <color indexed="81"/>
            <rFont val="Tahoma"/>
            <family val="2"/>
          </rPr>
          <t xml:space="preserve">
Wt average for 3Q17 with IVL W1 issuance</t>
        </r>
      </text>
    </comment>
    <comment ref="AD34" authorId="3" shapeId="0">
      <text>
        <r>
          <rPr>
            <b/>
            <sz val="9"/>
            <color indexed="81"/>
            <rFont val="Tahoma"/>
            <family val="2"/>
          </rPr>
          <t>Vikash Jalan:</t>
        </r>
        <r>
          <rPr>
            <sz val="9"/>
            <color indexed="81"/>
            <rFont val="Tahoma"/>
            <family val="2"/>
          </rPr>
          <t xml:space="preserve">
Higher prices and some lag imapct</t>
        </r>
      </text>
    </comment>
    <comment ref="AE34" authorId="3" shapeId="0">
      <text>
        <r>
          <rPr>
            <b/>
            <sz val="9"/>
            <color indexed="81"/>
            <rFont val="Tahoma"/>
            <family val="2"/>
          </rPr>
          <t>Vikash Jalan:</t>
        </r>
        <r>
          <rPr>
            <sz val="9"/>
            <color indexed="81"/>
            <rFont val="Tahoma"/>
            <family val="2"/>
          </rPr>
          <t xml:space="preserve">
Lower prices, this is non cash as cash comes back in the form of working capital iflow</t>
        </r>
      </text>
    </comment>
    <comment ref="H36" authorId="3" shapeId="0">
      <text>
        <r>
          <rPr>
            <b/>
            <sz val="9"/>
            <color indexed="81"/>
            <rFont val="Tahoma"/>
            <family val="2"/>
          </rPr>
          <t>Vikash Jalan:</t>
        </r>
        <r>
          <rPr>
            <sz val="9"/>
            <color indexed="81"/>
            <rFont val="Tahoma"/>
            <family val="2"/>
          </rPr>
          <t xml:space="preserve">
mainly income on gain on bargain purchase on completed acquisitions in 2015 less impairment of Deferred tax assets of PTA assets in Asia</t>
        </r>
      </text>
    </comment>
    <comment ref="W36" authorId="2" shapeId="0">
      <text>
        <r>
          <rPr>
            <b/>
            <sz val="9"/>
            <color indexed="81"/>
            <rFont val="Tahoma"/>
            <family val="2"/>
          </rPr>
          <t>Vikash:</t>
        </r>
        <r>
          <rPr>
            <sz val="9"/>
            <color indexed="81"/>
            <rFont val="Tahoma"/>
            <family val="2"/>
          </rPr>
          <t xml:space="preserve">
Mainly gain on bargain purchase on Polyplex PET, Bangkok Polyester and Cepsa Canada</t>
        </r>
      </text>
    </comment>
    <comment ref="Z36" authorId="3" shapeId="0">
      <text>
        <r>
          <rPr>
            <b/>
            <sz val="9"/>
            <color indexed="81"/>
            <rFont val="Tahoma"/>
            <family val="2"/>
          </rPr>
          <t>Vikash Jalan:</t>
        </r>
        <r>
          <rPr>
            <sz val="9"/>
            <color indexed="81"/>
            <rFont val="Tahoma"/>
            <family val="2"/>
          </rPr>
          <t xml:space="preserve">
Mainly gain on bargain purchae income on the acquisition of BP Decatur completed on 31 March 2016</t>
        </r>
      </text>
    </comment>
    <comment ref="AA36" authorId="3" shapeId="0">
      <text>
        <r>
          <rPr>
            <b/>
            <sz val="9"/>
            <color indexed="81"/>
            <rFont val="Tahoma"/>
            <family val="2"/>
          </rPr>
          <t>Vikash Jalan:</t>
        </r>
        <r>
          <rPr>
            <sz val="9"/>
            <color indexed="81"/>
            <rFont val="Tahoma"/>
            <family val="2"/>
          </rPr>
          <t xml:space="preserve">
Mainly on gain on bargin purchase on Aromatics Decatur and IVL Spain acquisition</t>
        </r>
      </text>
    </comment>
    <comment ref="AB36" authorId="3" shapeId="0">
      <text>
        <r>
          <rPr>
            <b/>
            <sz val="9"/>
            <color indexed="81"/>
            <rFont val="Tahoma"/>
            <family val="2"/>
          </rPr>
          <t>Vikash Jalan:</t>
        </r>
        <r>
          <rPr>
            <sz val="9"/>
            <color indexed="81"/>
            <rFont val="Tahoma"/>
            <family val="2"/>
          </rPr>
          <t xml:space="preserve">
Mainly on refund of THB 432.9million on account of commercial settlement of Aromatics project in Middle East</t>
        </r>
      </text>
    </comment>
    <comment ref="A40" authorId="2" shapeId="0">
      <text>
        <r>
          <rPr>
            <b/>
            <sz val="9"/>
            <color indexed="81"/>
            <rFont val="Tahoma"/>
            <family val="2"/>
          </rPr>
          <t>Vikash:</t>
        </r>
        <r>
          <rPr>
            <sz val="9"/>
            <color indexed="81"/>
            <rFont val="Tahoma"/>
            <family val="2"/>
          </rPr>
          <t xml:space="preserve">
this is the notional tax adjustment on inventories gain/loss to present the core financials appropriately.
It is calculated as effective tax % X inventory gain/loss for individual company</t>
        </r>
      </text>
    </comment>
    <comment ref="Z44" authorId="3" shapeId="0">
      <text>
        <r>
          <rPr>
            <b/>
            <sz val="9"/>
            <color indexed="81"/>
            <rFont val="Tahoma"/>
            <family val="2"/>
          </rPr>
          <t>Vikash Jalan:</t>
        </r>
        <r>
          <rPr>
            <sz val="9"/>
            <color indexed="81"/>
            <rFont val="Tahoma"/>
            <family val="2"/>
          </rPr>
          <t xml:space="preserve">
Higher with the payment for BP Decatur acqusition on 31 March 2016</t>
        </r>
      </text>
    </comment>
    <comment ref="AA44" authorId="3" shapeId="0">
      <text>
        <r>
          <rPr>
            <b/>
            <sz val="9"/>
            <color indexed="81"/>
            <rFont val="Tahoma"/>
            <family val="2"/>
          </rPr>
          <t>Vikash Jalan:</t>
        </r>
        <r>
          <rPr>
            <sz val="9"/>
            <color indexed="81"/>
            <rFont val="Tahoma"/>
            <family val="2"/>
          </rPr>
          <t xml:space="preserve">
Higher with acquisition payment and working capital outflow on rising prices </t>
        </r>
      </text>
    </comment>
    <comment ref="AB46" authorId="3" shapeId="0">
      <text>
        <r>
          <rPr>
            <b/>
            <sz val="9"/>
            <color indexed="81"/>
            <rFont val="Tahoma"/>
            <family val="2"/>
          </rPr>
          <t>Vikash Jalan:</t>
        </r>
        <r>
          <rPr>
            <sz val="9"/>
            <color indexed="81"/>
            <rFont val="Tahoma"/>
            <family val="2"/>
          </rPr>
          <t xml:space="preserve">
Lowered debt with strong cash flow and lower capex</t>
        </r>
      </text>
    </comment>
    <comment ref="X47" authorId="2" shapeId="0">
      <text>
        <r>
          <rPr>
            <b/>
            <sz val="9"/>
            <color indexed="81"/>
            <rFont val="Tahoma"/>
            <family val="2"/>
          </rPr>
          <t>Vikash:</t>
        </r>
        <r>
          <rPr>
            <sz val="9"/>
            <color indexed="81"/>
            <rFont val="Tahoma"/>
            <family val="2"/>
          </rPr>
          <t xml:space="preserve">
Mainly Rotterdam Expansion and Ethylene Cracker in the USA</t>
        </r>
      </text>
    </comment>
    <comment ref="Z47" authorId="3" shapeId="0">
      <text>
        <r>
          <rPr>
            <b/>
            <sz val="9"/>
            <color indexed="81"/>
            <rFont val="Tahoma"/>
            <family val="2"/>
          </rPr>
          <t>Vikash Jalan:</t>
        </r>
        <r>
          <rPr>
            <sz val="9"/>
            <color indexed="81"/>
            <rFont val="Tahoma"/>
            <family val="2"/>
          </rPr>
          <t xml:space="preserve">
Higher as amount paid for BP Decatur acqustiion is considered non operational for 1Q16 as acquisition completed on 31 March 2016 </t>
        </r>
      </text>
    </comment>
    <comment ref="AA47" authorId="3" shapeId="0">
      <text>
        <r>
          <rPr>
            <b/>
            <sz val="9"/>
            <color indexed="81"/>
            <rFont val="Tahoma"/>
            <family val="2"/>
          </rPr>
          <t>Vikash Jalan:</t>
        </r>
        <r>
          <rPr>
            <sz val="9"/>
            <color indexed="81"/>
            <rFont val="Tahoma"/>
            <family val="2"/>
          </rPr>
          <t xml:space="preserve">
Gas Cracker, Rotterdam PTA expansion and others</t>
        </r>
      </text>
    </comment>
    <comment ref="AB47" authorId="3" shapeId="0">
      <text>
        <r>
          <rPr>
            <b/>
            <sz val="9"/>
            <color indexed="81"/>
            <rFont val="Tahoma"/>
            <family val="2"/>
          </rPr>
          <t>Vikash Jalan:</t>
        </r>
        <r>
          <rPr>
            <sz val="9"/>
            <color indexed="81"/>
            <rFont val="Tahoma"/>
            <family val="2"/>
          </rPr>
          <t xml:space="preserve">
Gas Cracker, Rotterdam PTA expansion and others</t>
        </r>
      </text>
    </comment>
    <comment ref="AE48" authorId="3" shapeId="0">
      <text>
        <r>
          <rPr>
            <b/>
            <sz val="9"/>
            <color indexed="81"/>
            <rFont val="Tahoma"/>
            <family val="2"/>
          </rPr>
          <t>Vikash Jalan:</t>
        </r>
        <r>
          <rPr>
            <sz val="9"/>
            <color indexed="81"/>
            <rFont val="Tahoma"/>
            <family val="2"/>
          </rPr>
          <t xml:space="preserve">
Increase mainly due to the payment of Glanztoff acquisition in May 2017</t>
        </r>
      </text>
    </comment>
    <comment ref="F49" authorId="0" shapeId="0">
      <text>
        <r>
          <rPr>
            <b/>
            <sz val="9"/>
            <color indexed="81"/>
            <rFont val="Tahoma"/>
            <family val="2"/>
          </rPr>
          <t>Pimanee Ekkachaiworrasin:</t>
        </r>
        <r>
          <rPr>
            <sz val="9"/>
            <color indexed="81"/>
            <rFont val="Tahoma"/>
            <family val="2"/>
          </rPr>
          <t xml:space="preserve">
restate</t>
        </r>
      </text>
    </comment>
    <comment ref="G49" authorId="0" shapeId="0">
      <text>
        <r>
          <rPr>
            <b/>
            <sz val="9"/>
            <color indexed="81"/>
            <rFont val="Tahoma"/>
            <family val="2"/>
          </rPr>
          <t>Pimanee Ekkachaiworrasin:</t>
        </r>
        <r>
          <rPr>
            <sz val="9"/>
            <color indexed="81"/>
            <rFont val="Tahoma"/>
            <family val="2"/>
          </rPr>
          <t xml:space="preserve">
restate</t>
        </r>
      </text>
    </comment>
    <comment ref="R49" authorId="0" shapeId="0">
      <text>
        <r>
          <rPr>
            <b/>
            <sz val="9"/>
            <color indexed="81"/>
            <rFont val="Tahoma"/>
            <family val="2"/>
          </rPr>
          <t>Pimanee Ekkachaiworrasin:</t>
        </r>
        <r>
          <rPr>
            <sz val="9"/>
            <color indexed="81"/>
            <rFont val="Tahoma"/>
            <family val="2"/>
          </rPr>
          <t xml:space="preserve">
restate</t>
        </r>
      </text>
    </comment>
    <comment ref="S49" authorId="0" shapeId="0">
      <text>
        <r>
          <rPr>
            <b/>
            <sz val="9"/>
            <color indexed="81"/>
            <rFont val="Tahoma"/>
            <family val="2"/>
          </rPr>
          <t>Pimanee Ekkachaiworrasin:</t>
        </r>
        <r>
          <rPr>
            <sz val="9"/>
            <color indexed="81"/>
            <rFont val="Tahoma"/>
            <family val="2"/>
          </rPr>
          <t xml:space="preserve">
restate</t>
        </r>
      </text>
    </comment>
    <comment ref="T49" authorId="0" shapeId="0">
      <text>
        <r>
          <rPr>
            <b/>
            <sz val="9"/>
            <color indexed="81"/>
            <rFont val="Tahoma"/>
            <family val="2"/>
          </rPr>
          <t>Pimanee Ekkachaiworrasin:</t>
        </r>
        <r>
          <rPr>
            <sz val="9"/>
            <color indexed="81"/>
            <rFont val="Tahoma"/>
            <family val="2"/>
          </rPr>
          <t xml:space="preserve">
restate</t>
        </r>
      </text>
    </comment>
    <comment ref="U49" authorId="0" shapeId="0">
      <text>
        <r>
          <rPr>
            <b/>
            <sz val="9"/>
            <color indexed="81"/>
            <rFont val="Tahoma"/>
            <family val="2"/>
          </rPr>
          <t>Pimanee Ekkachaiworrasin:</t>
        </r>
        <r>
          <rPr>
            <sz val="9"/>
            <color indexed="81"/>
            <rFont val="Tahoma"/>
            <family val="2"/>
          </rPr>
          <t xml:space="preserve">
restate</t>
        </r>
      </text>
    </comment>
    <comment ref="F51" authorId="0" shapeId="0">
      <text>
        <r>
          <rPr>
            <b/>
            <sz val="9"/>
            <color indexed="81"/>
            <rFont val="Tahoma"/>
            <family val="2"/>
          </rPr>
          <t>Pimanee Ekkachaiworrasin:</t>
        </r>
        <r>
          <rPr>
            <sz val="9"/>
            <color indexed="81"/>
            <rFont val="Tahoma"/>
            <family val="2"/>
          </rPr>
          <t xml:space="preserve">
restate</t>
        </r>
      </text>
    </comment>
    <comment ref="G51" authorId="0" shapeId="0">
      <text>
        <r>
          <rPr>
            <b/>
            <sz val="9"/>
            <color indexed="81"/>
            <rFont val="Tahoma"/>
            <family val="2"/>
          </rPr>
          <t>Pimanee Ekkachaiworrasin:</t>
        </r>
        <r>
          <rPr>
            <sz val="9"/>
            <color indexed="81"/>
            <rFont val="Tahoma"/>
            <family val="2"/>
          </rPr>
          <t xml:space="preserve">
restate</t>
        </r>
      </text>
    </comment>
    <comment ref="R51" authorId="0" shapeId="0">
      <text>
        <r>
          <rPr>
            <b/>
            <sz val="9"/>
            <color indexed="81"/>
            <rFont val="Tahoma"/>
            <family val="2"/>
          </rPr>
          <t>Pimanee Ekkachaiworrasin:</t>
        </r>
        <r>
          <rPr>
            <sz val="9"/>
            <color indexed="81"/>
            <rFont val="Tahoma"/>
            <family val="2"/>
          </rPr>
          <t xml:space="preserve">
restate</t>
        </r>
      </text>
    </comment>
    <comment ref="S51" authorId="0" shapeId="0">
      <text>
        <r>
          <rPr>
            <b/>
            <sz val="9"/>
            <color indexed="81"/>
            <rFont val="Tahoma"/>
            <family val="2"/>
          </rPr>
          <t>Pimanee Ekkachaiworrasin:</t>
        </r>
        <r>
          <rPr>
            <sz val="9"/>
            <color indexed="81"/>
            <rFont val="Tahoma"/>
            <family val="2"/>
          </rPr>
          <t xml:space="preserve">
restate</t>
        </r>
      </text>
    </comment>
    <comment ref="T51" authorId="0" shapeId="0">
      <text>
        <r>
          <rPr>
            <b/>
            <sz val="9"/>
            <color indexed="81"/>
            <rFont val="Tahoma"/>
            <family val="2"/>
          </rPr>
          <t>Pimanee Ekkachaiworrasin:</t>
        </r>
        <r>
          <rPr>
            <sz val="9"/>
            <color indexed="81"/>
            <rFont val="Tahoma"/>
            <family val="2"/>
          </rPr>
          <t xml:space="preserve">
restate</t>
        </r>
      </text>
    </comment>
    <comment ref="U51" authorId="0" shapeId="0">
      <text>
        <r>
          <rPr>
            <b/>
            <sz val="9"/>
            <color indexed="81"/>
            <rFont val="Tahoma"/>
            <family val="2"/>
          </rPr>
          <t>Pimanee Ekkachaiworrasin:</t>
        </r>
        <r>
          <rPr>
            <sz val="9"/>
            <color indexed="81"/>
            <rFont val="Tahoma"/>
            <family val="2"/>
          </rPr>
          <t xml:space="preserve">
restate</t>
        </r>
      </text>
    </comment>
    <comment ref="AA59" authorId="3" shapeId="0">
      <text>
        <r>
          <rPr>
            <b/>
            <sz val="9"/>
            <color indexed="81"/>
            <rFont val="Tahoma"/>
            <family val="2"/>
          </rPr>
          <t>Vikash Jalan:</t>
        </r>
        <r>
          <rPr>
            <sz val="9"/>
            <color indexed="81"/>
            <rFont val="Tahoma"/>
            <family val="2"/>
          </rPr>
          <t xml:space="preserve">
on higher absolute prices</t>
        </r>
      </text>
    </comment>
    <comment ref="AB59" authorId="3" shapeId="0">
      <text>
        <r>
          <rPr>
            <b/>
            <sz val="9"/>
            <color indexed="81"/>
            <rFont val="Tahoma"/>
            <family val="2"/>
          </rPr>
          <t>Vikash Jalan:</t>
        </r>
        <r>
          <rPr>
            <sz val="9"/>
            <color indexed="81"/>
            <rFont val="Tahoma"/>
            <family val="2"/>
          </rPr>
          <t xml:space="preserve">
On lower prices and operational excellence on working capital management</t>
        </r>
      </text>
    </comment>
    <comment ref="AF59" authorId="3" shapeId="0">
      <text>
        <r>
          <rPr>
            <b/>
            <sz val="9"/>
            <color indexed="81"/>
            <rFont val="Tahoma"/>
            <family val="2"/>
          </rPr>
          <t>Vikash Jalan:</t>
        </r>
        <r>
          <rPr>
            <sz val="9"/>
            <color indexed="81"/>
            <rFont val="Tahoma"/>
            <family val="2"/>
          </rPr>
          <t xml:space="preserve">
lower supplier credit as excess cash + rising prices</t>
        </r>
      </text>
    </comment>
    <comment ref="Z63" authorId="3" shapeId="0">
      <text>
        <r>
          <rPr>
            <b/>
            <sz val="9"/>
            <color indexed="81"/>
            <rFont val="Tahoma"/>
            <family val="2"/>
          </rPr>
          <t>Vikash Jalan:</t>
        </r>
        <r>
          <rPr>
            <sz val="9"/>
            <color indexed="81"/>
            <rFont val="Tahoma"/>
            <family val="2"/>
          </rPr>
          <t xml:space="preserve">
Higher with the payment for BP Decatur acqusition on 31 March 2016</t>
        </r>
      </text>
    </comment>
    <comment ref="AA63" authorId="3" shapeId="0">
      <text>
        <r>
          <rPr>
            <b/>
            <sz val="9"/>
            <color indexed="81"/>
            <rFont val="Tahoma"/>
            <family val="2"/>
          </rPr>
          <t>Vikash Jalan:</t>
        </r>
        <r>
          <rPr>
            <sz val="9"/>
            <color indexed="81"/>
            <rFont val="Tahoma"/>
            <family val="2"/>
          </rPr>
          <t xml:space="preserve">
Higher mainly with the payment for IVL Spain (Cepsa Spain)</t>
        </r>
      </text>
    </comment>
    <comment ref="AB63" authorId="3" shapeId="0">
      <text>
        <r>
          <rPr>
            <b/>
            <sz val="9"/>
            <color indexed="81"/>
            <rFont val="Tahoma"/>
            <family val="2"/>
          </rPr>
          <t>Vikash Jalan:</t>
        </r>
        <r>
          <rPr>
            <sz val="9"/>
            <color indexed="81"/>
            <rFont val="Tahoma"/>
            <family val="2"/>
          </rPr>
          <t xml:space="preserve">
Higher mainly with the payment for IVL Spain (Cepsa Spain)</t>
        </r>
      </text>
    </comment>
    <comment ref="AD63" authorId="3" shapeId="0">
      <text>
        <r>
          <rPr>
            <b/>
            <sz val="9"/>
            <color indexed="81"/>
            <rFont val="Tahoma"/>
            <family val="2"/>
          </rPr>
          <t>Vikash Jalan:</t>
        </r>
        <r>
          <rPr>
            <sz val="9"/>
            <color indexed="81"/>
            <rFont val="Tahoma"/>
            <family val="2"/>
          </rPr>
          <t xml:space="preserve">
Spent on ongoing projects like US Gas Cracker, PTA expansion st Rotterdam etc.</t>
        </r>
      </text>
    </comment>
    <comment ref="AE63" authorId="3" shapeId="0">
      <text>
        <r>
          <rPr>
            <b/>
            <sz val="9"/>
            <color indexed="81"/>
            <rFont val="Tahoma"/>
            <family val="2"/>
          </rPr>
          <t>Vikash Jalan:</t>
        </r>
        <r>
          <rPr>
            <sz val="9"/>
            <color indexed="81"/>
            <rFont val="Tahoma"/>
            <family val="2"/>
          </rPr>
          <t xml:space="preserve">
Mainly on Glanztoff acquisition in May, spent on US gas cracker and Rotetrdam PTA expansion</t>
        </r>
      </text>
    </comment>
    <comment ref="AB64" authorId="3" shapeId="0">
      <text>
        <r>
          <rPr>
            <b/>
            <sz val="9"/>
            <color indexed="81"/>
            <rFont val="Tahoma"/>
            <family val="2"/>
          </rPr>
          <t xml:space="preserve">Vikash Jalan:
</t>
        </r>
        <r>
          <rPr>
            <sz val="9"/>
            <color indexed="81"/>
            <rFont val="Tahoma"/>
            <family val="2"/>
          </rPr>
          <t>Due to Micropet deconsolidation into JV</t>
        </r>
      </text>
    </comment>
    <comment ref="AE64" authorId="3" shapeId="0">
      <text>
        <r>
          <rPr>
            <b/>
            <sz val="9"/>
            <color indexed="81"/>
            <rFont val="Tahoma"/>
            <family val="2"/>
          </rPr>
          <t>Vikash Jalan:</t>
        </r>
        <r>
          <rPr>
            <sz val="9"/>
            <color indexed="81"/>
            <rFont val="Tahoma"/>
            <family val="2"/>
          </rPr>
          <t xml:space="preserve">
Glanztoff</t>
        </r>
      </text>
    </comment>
    <comment ref="Z67" authorId="3" shapeId="0">
      <text>
        <r>
          <rPr>
            <b/>
            <sz val="9"/>
            <color indexed="81"/>
            <rFont val="Tahoma"/>
            <family val="2"/>
          </rPr>
          <t>Vikash Jalan:</t>
        </r>
        <r>
          <rPr>
            <sz val="9"/>
            <color indexed="81"/>
            <rFont val="Tahoma"/>
            <family val="2"/>
          </rPr>
          <t xml:space="preserve">
Lower due to Debentures payments due halfyearly</t>
        </r>
      </text>
    </comment>
    <comment ref="AA67" authorId="3" shapeId="0">
      <text>
        <r>
          <rPr>
            <b/>
            <sz val="9"/>
            <color indexed="81"/>
            <rFont val="Tahoma"/>
            <family val="2"/>
          </rPr>
          <t>Vikash Jalan:</t>
        </r>
        <r>
          <rPr>
            <sz val="9"/>
            <color indexed="81"/>
            <rFont val="Tahoma"/>
            <family val="2"/>
          </rPr>
          <t xml:space="preserve">
Higher due to Debentures payments due halfyearly</t>
        </r>
      </text>
    </comment>
    <comment ref="AF69" authorId="3" shapeId="0">
      <text>
        <r>
          <rPr>
            <b/>
            <sz val="9"/>
            <color indexed="81"/>
            <rFont val="Tahoma"/>
            <family val="2"/>
          </rPr>
          <t>Vikash Jalan:</t>
        </r>
        <r>
          <rPr>
            <sz val="9"/>
            <color indexed="81"/>
            <rFont val="Tahoma"/>
            <family val="2"/>
          </rPr>
          <t xml:space="preserve">
IVL W1 subscription ~90%</t>
        </r>
      </text>
    </comment>
    <comment ref="G70" authorId="3" shapeId="0">
      <text>
        <r>
          <rPr>
            <b/>
            <sz val="9"/>
            <color indexed="81"/>
            <rFont val="Tahoma"/>
            <family val="2"/>
          </rPr>
          <t xml:space="preserve">Vikash Jalan:
</t>
        </r>
        <r>
          <rPr>
            <sz val="9"/>
            <color indexed="81"/>
            <rFont val="Tahoma"/>
            <family val="2"/>
          </rPr>
          <t>IVL has call option in 2019</t>
        </r>
      </text>
    </comment>
    <comment ref="A72" authorId="3" shapeId="0">
      <text>
        <r>
          <rPr>
            <b/>
            <sz val="9"/>
            <color indexed="81"/>
            <rFont val="Tahoma"/>
            <family val="2"/>
          </rPr>
          <t>Vikash Jalan:</t>
        </r>
        <r>
          <rPr>
            <sz val="9"/>
            <color indexed="81"/>
            <rFont val="Tahoma"/>
            <family val="2"/>
          </rPr>
          <t xml:space="preserve">
this represent FX impact on net debt, however this is netted off  by the corrosponding gain or loss in the assets as we have natural hedge due to our global presence, for example US$ debts volatility will be mitigated by US$ assets volaitity in opposite direction and so on. </t>
        </r>
      </text>
    </comment>
    <comment ref="U76" authorId="2" shapeId="0">
      <text>
        <r>
          <rPr>
            <b/>
            <sz val="9"/>
            <color indexed="81"/>
            <rFont val="Tahoma"/>
            <family val="2"/>
          </rPr>
          <t>Vikash:</t>
        </r>
        <r>
          <rPr>
            <sz val="9"/>
            <color indexed="81"/>
            <rFont val="Tahoma"/>
            <family val="2"/>
          </rPr>
          <t xml:space="preserve">
Due to PTA planned Turnaround</t>
        </r>
      </text>
    </comment>
    <comment ref="Y88" authorId="3" shapeId="0">
      <text>
        <r>
          <rPr>
            <b/>
            <sz val="9"/>
            <color indexed="81"/>
            <rFont val="Tahoma"/>
            <family val="2"/>
          </rPr>
          <t>Vikash Jalan:</t>
        </r>
        <r>
          <rPr>
            <sz val="9"/>
            <color indexed="81"/>
            <rFont val="Tahoma"/>
            <family val="2"/>
          </rPr>
          <t xml:space="preserve">
Positive due to year end tax audit final numbers and also change in mix of earnings as NA had lower contribution QoQ due to MEG ageing catalyst and 20 days planned maintenance shutdown at PTA Canada</t>
        </r>
      </text>
    </comment>
  </commentList>
</comments>
</file>

<file path=xl/sharedStrings.xml><?xml version="1.0" encoding="utf-8"?>
<sst xmlns="http://schemas.openxmlformats.org/spreadsheetml/2006/main" count="225" uniqueCount="131">
  <si>
    <t>IRSL</t>
  </si>
  <si>
    <t>BE</t>
  </si>
  <si>
    <t>BG</t>
  </si>
  <si>
    <t>2013(R)</t>
  </si>
  <si>
    <t>2014(R)</t>
  </si>
  <si>
    <t>1Q13</t>
  </si>
  <si>
    <t>2Q13</t>
  </si>
  <si>
    <t>3Q13</t>
  </si>
  <si>
    <t>4Q13</t>
  </si>
  <si>
    <t>1Q14(R)</t>
  </si>
  <si>
    <t>2Q14(R)</t>
  </si>
  <si>
    <t>3Q14(R)</t>
  </si>
  <si>
    <t>4Q14(R)</t>
  </si>
  <si>
    <t>1Q15(R)</t>
  </si>
  <si>
    <t>2Q15(R)</t>
  </si>
  <si>
    <t>3Q15(R)</t>
  </si>
  <si>
    <t>4Q15</t>
  </si>
  <si>
    <t>1Q16</t>
  </si>
  <si>
    <t>2Q16</t>
  </si>
  <si>
    <t>3Q16</t>
  </si>
  <si>
    <t>4Q16</t>
  </si>
  <si>
    <t>1Q17</t>
  </si>
  <si>
    <t>2Q17</t>
  </si>
  <si>
    <t>3Q17</t>
  </si>
  <si>
    <t>4Q17</t>
  </si>
  <si>
    <t>1H16</t>
  </si>
  <si>
    <t>2H16</t>
  </si>
  <si>
    <t>1H17</t>
  </si>
  <si>
    <t>2H17</t>
  </si>
  <si>
    <t>1H18</t>
  </si>
  <si>
    <t>2H18</t>
  </si>
  <si>
    <t>1H19</t>
  </si>
  <si>
    <t>2H19</t>
  </si>
  <si>
    <t>9M19</t>
  </si>
  <si>
    <t>3Q19 Exc IRSL</t>
  </si>
  <si>
    <t>3Q19</t>
  </si>
  <si>
    <t>6M19</t>
  </si>
  <si>
    <t>%</t>
  </si>
  <si>
    <t>EBITDA</t>
  </si>
  <si>
    <t>EBIT</t>
  </si>
  <si>
    <t xml:space="preserve"> </t>
  </si>
  <si>
    <t>Reported EBITDA</t>
  </si>
  <si>
    <t>Core EBITDA</t>
  </si>
  <si>
    <t>Check</t>
  </si>
  <si>
    <t>11 พฤศจิกายน 2562</t>
  </si>
  <si>
    <t>หน่วย : เหรียญดอลลาร์สหรัฐ</t>
  </si>
  <si>
    <t>กำลังการผลิตและอัตราการผลิต</t>
  </si>
  <si>
    <t>กำลังการผลิตติดตั้ง (ณ วันสิ้นงวด)</t>
  </si>
  <si>
    <t>ล้านตัน</t>
  </si>
  <si>
    <t>กำลังการผลิต (สำหรับรอบระยะเวลา)</t>
  </si>
  <si>
    <t>ปริมาณผลิต</t>
  </si>
  <si>
    <t>อัตราการผลิต %</t>
  </si>
  <si>
    <t>อัตราแลกเปลี่ยนถัวเฉลี่ย</t>
  </si>
  <si>
    <t>บาท/เหรียญสหรัฐ</t>
  </si>
  <si>
    <t>อัตราแลกเปลี่ยนปิด</t>
  </si>
  <si>
    <t>ข้อมูลทางการเงินหลัก (ไม่รวมรายการพิเศษ)</t>
  </si>
  <si>
    <t>รายได้</t>
  </si>
  <si>
    <t>ล้านเหรียญ</t>
  </si>
  <si>
    <t>อัตรากำไร (Spread)</t>
  </si>
  <si>
    <t>ต้นทุนแปรสภาพ</t>
  </si>
  <si>
    <t>ค่าเสื่อมราคาและค่าตัดจำหน่าย</t>
  </si>
  <si>
    <t>ต้นทุนทางการเงินสุทธิ</t>
  </si>
  <si>
    <t>ส่วนแบ่งกำไร(ขาดทุน)จากกิจการร่วมทุน</t>
  </si>
  <si>
    <t>กำไร(ขาดทุน)ก่อนภาษีเงินได้</t>
  </si>
  <si>
    <t>ภาษีเงินได้</t>
  </si>
  <si>
    <t>ภาษีเงินได้รอการตัดบัญชี</t>
  </si>
  <si>
    <t>ภาษีเงินได้ปรับปรุงในกำไร(ขาดทุน)จากสินค้าคงเหลือ</t>
  </si>
  <si>
    <t>กำไร(ขาดทุน)สำหรับงวด</t>
  </si>
  <si>
    <t>ส่วนได้เสียที่ไม่มีอำนาจควบคุม</t>
  </si>
  <si>
    <t>กำไรสุทธิหลังหักส่วนได้เสียที่ไม่มีอำนาจควบคุม</t>
  </si>
  <si>
    <t>อัตราภาษีเงินได้ที่แท้จริง %</t>
  </si>
  <si>
    <t>อัตราภาษีเงินได้ที่จ่ายเป็นเงินสด %</t>
  </si>
  <si>
    <t>ดอกเบี้ยจ่ายสำหรับหุ้นกู้ด้อยสิทธิที่มีลักษณะคล้ายทุน</t>
  </si>
  <si>
    <t xml:space="preserve">จำนวนหุ้น </t>
  </si>
  <si>
    <t>ล้านหุ้น</t>
  </si>
  <si>
    <t xml:space="preserve">กำไรต่อหุ้น </t>
  </si>
  <si>
    <t>บาท</t>
  </si>
  <si>
    <t>ข้อมูลทางการเงินตามรายงาน</t>
  </si>
  <si>
    <t>กำไร/(ขาดทุน) จากสินค้าคงเหลือ</t>
  </si>
  <si>
    <t>รายการพิเศษ</t>
  </si>
  <si>
    <t>ค่าใช้จ่ายจากการเข้าซื้อกิจการ และ ค่าใช้จ่ายก่อนเริ่มดำเนินงาน</t>
  </si>
  <si>
    <t xml:space="preserve">กำไรจากการต่อรองราคาซื้อจากการเข้าซื้อกิจการ ขาดทุนจากการด้อยค่าและค่าใช้จ่ายในการศึกษาโครงการ * </t>
  </si>
  <si>
    <t>รายการพิเศษ รายได้/ (ค่าใช้จ่าย) อื่น</t>
  </si>
  <si>
    <t>สถานะทางการเงินและอัตราส่วนหนี้สิน</t>
  </si>
  <si>
    <t>หนี้สินรวม</t>
  </si>
  <si>
    <t>เงินสดและเงินสดภายใต้การบริหาร</t>
  </si>
  <si>
    <t>หนี้สินสุทธิ</t>
  </si>
  <si>
    <t>หนี้สินสำหรับโครงการที่ยังไม่เริ่มดำเนินงาน</t>
  </si>
  <si>
    <t>หนี้สินจากการดำเนินงานสุทธิ</t>
  </si>
  <si>
    <t>ส่วนของผู้ถือหุ้นรวม</t>
  </si>
  <si>
    <t xml:space="preserve"> รวมส่วนของผู้ถือหุ้นบริษัทใหญ่</t>
  </si>
  <si>
    <t xml:space="preserve"> ส่วนได้เสียที่ไม่มีอำนาจควบคุม</t>
  </si>
  <si>
    <t xml:space="preserve"> หุ้นกู้ด้อยสิทธิที่มีลักษณะคล้ายทุน </t>
  </si>
  <si>
    <t>อัตราส่วนหนี้สินจากการดำเนินงานสุทธิต่อทุน</t>
  </si>
  <si>
    <t>เท่า</t>
  </si>
  <si>
    <t>เงินทุนสุทธิจากการดำเนินงาน</t>
  </si>
  <si>
    <t>เงินทุนสุทธิจากการดำเนินงานต่อตัน</t>
  </si>
  <si>
    <t>เหรียญต่อตัน</t>
  </si>
  <si>
    <t>งบกระแสเงินสด</t>
  </si>
  <si>
    <t>เงินทุนหมุนเวียนสุทธิและอื่นๆ</t>
  </si>
  <si>
    <t>กระแสเงินสดจากกิจกรรมดำเนินงานก่อนหักภาษีเงินได้</t>
  </si>
  <si>
    <t>ภาษีจ่าย</t>
  </si>
  <si>
    <t>กระแสเงินสดจากกิจกรรมดำเนินงานหลังหักภาษีเงินได้</t>
  </si>
  <si>
    <t>รายจ่ายฝ่ายทุนเพื่อการขยายกำลังการผลิตและการลงทุนใหม่</t>
  </si>
  <si>
    <t>เงินทุนหมุนเวียนสุทธิสาหรับเข้าซื้อ/ขายสินทรัพย์</t>
  </si>
  <si>
    <t>รายจ่ายฝ่ายทุนเพื่อการบำรุงรักษา</t>
  </si>
  <si>
    <t>กระแสเงินสดหลังการใช้จ่ายตามกลยุทธ์</t>
  </si>
  <si>
    <t>เงินปันผลจ่ายและดอกเบี้ยจ่ายสาหรับหุ้นกู้ด้อยสิทธิที่มีลักษณะคล้ายทุน</t>
  </si>
  <si>
    <t>เงินสดรับจากการออกหุ้นสามัญออกให้ตามการใช้สิทธิของใบสำคัญแสดงสิทธิ</t>
  </si>
  <si>
    <t>เงินสดรับจากหุ้นกู้ด้อยสิทธิที่มีลักษณะคล้ายทุน</t>
  </si>
  <si>
    <t xml:space="preserve">เพิ่มขึ้น (ลดลง) ในหนี้สินสุทธิตามเกณฑ์เงินสด </t>
  </si>
  <si>
    <t xml:space="preserve">ผลกระทบจากอัตราแลกเปลี่ยนของเงินตราต่างประเทศสิ้นงวดและของหนี้สินสุทธิที่เปลี่ยนแปลงไประหว่างงวด </t>
  </si>
  <si>
    <t>กระแสเงินสดจากกิจกรรมดำเนินงานต่อเงินทุนสุทธิจากการดำเนินงาน</t>
  </si>
  <si>
    <t>รายจ่ายฝ่ายทุนเพื่อการบำรุงรักษาต่อค่าเสื่อมราคาและค่าตัดจำหน่าย</t>
  </si>
  <si>
    <t>รายจ่ายฝ่ายทุนเพื่อการบำรุงรักษาต่อตัน</t>
  </si>
  <si>
    <t>ข้อมูลทางการเงินหลักต่อตัน</t>
  </si>
  <si>
    <t>อัตราดอกเบี้ยที่แท้จริง</t>
  </si>
  <si>
    <t>A. ค่าเสื่อมราคาและค่าตัดจำหน่าย + ต้นทุนทางการเงิน</t>
  </si>
  <si>
    <t>ภาษีเงินได้รวม</t>
  </si>
  <si>
    <t>B. ภาษีเงินได้รวม ส่วนแบ่งกำไร(ขาดทุน)จากกิจการร่วมทุน และส่วนได้เสียที่ไม่มีอำนาจควบคุม</t>
  </si>
  <si>
    <t>A+B: ค่าใช้จ่ายรวมที่อยู่ต่ำกว่า EBITDA</t>
  </si>
  <si>
    <t>เพิ่มขึ้นหรือลดลงของหนี้สินสุทธิใน งบแสดงฐานะทางการเงิน</t>
  </si>
  <si>
    <t>สิบสองเดือนสิ้นสุดไตรมาสที่ 3 ปี 2561</t>
  </si>
  <si>
    <t>สิบสองเดือนสิ้นสุดไตรมาสที่ 3 ปี 2562</t>
  </si>
  <si>
    <t>ไตรมาสที่ 1 ปี 2561</t>
  </si>
  <si>
    <t>ไตรมาสที่ 2 ปี 2561</t>
  </si>
  <si>
    <t>ไตรมาสที่ 3 ปี 2561</t>
  </si>
  <si>
    <t>ไตรมาสที่ 4 ปี 2561</t>
  </si>
  <si>
    <t>ไตรมาสที่ 1 ปี 2562</t>
  </si>
  <si>
    <t>ไตรมาสที่ 2 ปี 2562</t>
  </si>
  <si>
    <t>ไตรมาสที่ 3 ปี 2562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</si>
</sst>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_(* \(#,##0.00\);_(* &quot;-&quot;??_);_(@_)"/>
    <numFmt numFmtId="164" formatCode="#,##0.0000_);[Red]\(#,##0.0000\)"/>
    <numFmt numFmtId="165" formatCode="_-* #,##0.00_-;\-* #,##0.00_-;_-* &quot;-&quot;??_-;_-@_-"/>
    <numFmt numFmtId="166" formatCode="0.000"/>
    <numFmt numFmtId="167" formatCode="_(* #,##0_);_(* \(#,##0\);_(* &quot;-&quot;??_);_(@_)"/>
    <numFmt numFmtId="168" formatCode="#,##0%;[Red]\(#,##0\)%"/>
    <numFmt numFmtId="169" formatCode="#,##0.0%;[Red]\(#,##0.0\)%"/>
    <numFmt numFmtId="170" formatCode="#,##0.0_);[Red]\(#,##0.0\)"/>
    <numFmt numFmtId="171" formatCode="_(* #,##0.0000_);_(* \(#,##0.0000\);_(* &quot;-&quot;??_);_(@_)"/>
    <numFmt numFmtId="172" formatCode="0.0%"/>
  </numFmts>
  <fonts count="15" x14ac:knownFonts="1">
    <font>
      <sz val="11"/>
      <color theme="1"/>
      <name val="Calibri"/>
      <family val="2"/>
      <scheme val="minor"/>
    </font>
    <font>
      <sz val="11"/>
      <color theme="1"/>
      <name val="Calibri"/>
      <family val="2"/>
      <scheme val="minor"/>
    </font>
    <font>
      <b/>
      <sz val="12"/>
      <color theme="1"/>
      <name val="Times New Roman"/>
      <family val="1"/>
    </font>
    <font>
      <sz val="10"/>
      <color theme="1"/>
      <name val="Times New Roman"/>
      <family val="1"/>
    </font>
    <font>
      <b/>
      <sz val="22"/>
      <color theme="1"/>
      <name val="Times New Roman"/>
      <family val="1"/>
    </font>
    <font>
      <b/>
      <sz val="10"/>
      <color theme="1"/>
      <name val="Times New Roman"/>
      <family val="1"/>
    </font>
    <font>
      <b/>
      <sz val="20"/>
      <color theme="1"/>
      <name val="Times New Roman"/>
      <family val="1"/>
    </font>
    <font>
      <sz val="11"/>
      <color theme="1"/>
      <name val="Times New Roman"/>
      <family val="1"/>
    </font>
    <font>
      <sz val="10"/>
      <name val="Times New Roman"/>
      <family val="1"/>
    </font>
    <font>
      <b/>
      <sz val="10"/>
      <name val="Times New Roman"/>
      <family val="1"/>
    </font>
    <font>
      <sz val="10"/>
      <color indexed="8"/>
      <name val="Times New Roman"/>
      <family val="1"/>
    </font>
    <font>
      <b/>
      <sz val="10"/>
      <color indexed="8"/>
      <name val="Times New Roman"/>
      <family val="1"/>
    </font>
    <font>
      <b/>
      <sz val="10"/>
      <color theme="1" tint="0.34998626667073579"/>
      <name val="Times New Roman"/>
      <family val="1"/>
    </font>
    <font>
      <b/>
      <sz val="9"/>
      <color indexed="81"/>
      <name val="Tahoma"/>
      <family val="2"/>
    </font>
    <font>
      <sz val="9"/>
      <color indexed="81"/>
      <name val="Tahoma"/>
      <family val="2"/>
    </font>
  </fonts>
  <fills count="13">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lightTrellis">
        <bgColor theme="6" tint="0.79998168889431442"/>
      </patternFill>
    </fill>
    <fill>
      <patternFill patternType="lightTrellis">
        <bgColor theme="0"/>
      </patternFill>
    </fill>
    <fill>
      <patternFill patternType="lightTrellis">
        <bgColor theme="4" tint="0.79998168889431442"/>
      </patternFill>
    </fill>
    <fill>
      <patternFill patternType="solid">
        <fgColor rgb="FF00B050"/>
        <bgColor indexed="64"/>
      </patternFill>
    </fill>
    <fill>
      <patternFill patternType="solid">
        <fgColor rgb="FF00FF00"/>
        <bgColor indexed="64"/>
      </patternFill>
    </fill>
    <fill>
      <patternFill patternType="solid">
        <fgColor theme="9" tint="0.79998168889431442"/>
        <bgColor indexed="64"/>
      </patternFill>
    </fill>
    <fill>
      <patternFill patternType="solid">
        <fgColor theme="8"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auto="1"/>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94">
    <xf numFmtId="0" fontId="0" fillId="0" borderId="0" xfId="0"/>
    <xf numFmtId="15" fontId="2" fillId="2" borderId="0" xfId="0" applyNumberFormat="1" applyFont="1" applyFill="1" applyAlignment="1">
      <alignment horizontal="right"/>
    </xf>
    <xf numFmtId="0" fontId="3" fillId="2" borderId="0" xfId="0" applyFont="1" applyFill="1" applyAlignment="1">
      <alignment horizontal="center"/>
    </xf>
    <xf numFmtId="0" fontId="3" fillId="2" borderId="0" xfId="0" applyFont="1" applyFill="1"/>
    <xf numFmtId="43" fontId="3" fillId="2" borderId="0" xfId="0" applyNumberFormat="1" applyFont="1" applyFill="1"/>
    <xf numFmtId="0" fontId="3" fillId="0" borderId="0" xfId="0" applyFont="1"/>
    <xf numFmtId="0" fontId="3" fillId="0" borderId="0" xfId="0" applyFont="1" applyAlignment="1"/>
    <xf numFmtId="0" fontId="4" fillId="2" borderId="0" xfId="0" applyFont="1" applyFill="1"/>
    <xf numFmtId="0" fontId="5" fillId="2" borderId="0" xfId="0" applyFont="1" applyFill="1" applyAlignment="1">
      <alignment horizontal="center"/>
    </xf>
    <xf numFmtId="0" fontId="5" fillId="3" borderId="1" xfId="0" applyFont="1" applyFill="1" applyBorder="1" applyAlignment="1">
      <alignment horizontal="center" wrapText="1"/>
    </xf>
    <xf numFmtId="0" fontId="5" fillId="3" borderId="1" xfId="0" quotePrefix="1" applyFont="1" applyFill="1" applyBorder="1" applyAlignment="1">
      <alignment horizontal="center" wrapText="1"/>
    </xf>
    <xf numFmtId="0" fontId="5" fillId="3" borderId="2" xfId="0" applyFont="1" applyFill="1" applyBorder="1" applyAlignment="1">
      <alignment horizontal="center" wrapText="1"/>
    </xf>
    <xf numFmtId="0" fontId="5" fillId="3" borderId="3" xfId="0" applyFont="1" applyFill="1" applyBorder="1" applyAlignment="1">
      <alignment horizontal="center" wrapText="1"/>
    </xf>
    <xf numFmtId="0" fontId="5" fillId="3" borderId="4" xfId="0" applyFont="1" applyFill="1" applyBorder="1" applyAlignment="1">
      <alignment horizontal="center" wrapText="1"/>
    </xf>
    <xf numFmtId="0" fontId="5" fillId="4" borderId="1" xfId="0" applyFont="1" applyFill="1" applyBorder="1" applyAlignment="1">
      <alignment horizontal="center" wrapText="1"/>
    </xf>
    <xf numFmtId="0" fontId="5" fillId="4" borderId="1" xfId="0" quotePrefix="1" applyFont="1" applyFill="1" applyBorder="1" applyAlignment="1">
      <alignment horizontal="center" wrapText="1"/>
    </xf>
    <xf numFmtId="0" fontId="5" fillId="4" borderId="0" xfId="0" applyFont="1" applyFill="1" applyBorder="1" applyAlignment="1">
      <alignment horizontal="center" wrapText="1"/>
    </xf>
    <xf numFmtId="0" fontId="3" fillId="0" borderId="0" xfId="0" applyFont="1" applyAlignment="1">
      <alignment horizontal="center"/>
    </xf>
    <xf numFmtId="38" fontId="7" fillId="5" borderId="0" xfId="0" applyNumberFormat="1" applyFont="1" applyFill="1" applyBorder="1" applyAlignment="1">
      <alignment horizontal="center"/>
    </xf>
    <xf numFmtId="38" fontId="7" fillId="5" borderId="0" xfId="0" applyNumberFormat="1" applyFont="1" applyFill="1" applyBorder="1"/>
    <xf numFmtId="43" fontId="7" fillId="5" borderId="0" xfId="1" applyFont="1" applyFill="1" applyBorder="1"/>
    <xf numFmtId="43" fontId="7" fillId="5" borderId="5" xfId="1" applyFont="1" applyFill="1" applyBorder="1"/>
    <xf numFmtId="43" fontId="7" fillId="3" borderId="3" xfId="1" applyFont="1" applyFill="1" applyBorder="1"/>
    <xf numFmtId="43" fontId="7" fillId="3" borderId="6" xfId="1" applyFont="1" applyFill="1" applyBorder="1"/>
    <xf numFmtId="164" fontId="7" fillId="5" borderId="0" xfId="0" applyNumberFormat="1" applyFont="1" applyFill="1" applyBorder="1"/>
    <xf numFmtId="38" fontId="7" fillId="3" borderId="0" xfId="0" applyNumberFormat="1" applyFont="1" applyFill="1" applyBorder="1"/>
    <xf numFmtId="38" fontId="7" fillId="4" borderId="7" xfId="0" applyNumberFormat="1" applyFont="1" applyFill="1" applyBorder="1"/>
    <xf numFmtId="38" fontId="7" fillId="4" borderId="0" xfId="0" applyNumberFormat="1" applyFont="1" applyFill="1" applyBorder="1"/>
    <xf numFmtId="0" fontId="7" fillId="2" borderId="0" xfId="0" applyFont="1" applyFill="1" applyBorder="1"/>
    <xf numFmtId="0" fontId="7" fillId="5" borderId="0" xfId="0" applyFont="1" applyFill="1" applyBorder="1"/>
    <xf numFmtId="43" fontId="3" fillId="2" borderId="0" xfId="1" applyNumberFormat="1" applyFont="1" applyFill="1"/>
    <xf numFmtId="43" fontId="3" fillId="2" borderId="0" xfId="1" applyNumberFormat="1" applyFont="1" applyFill="1" applyBorder="1"/>
    <xf numFmtId="43" fontId="3" fillId="6" borderId="8" xfId="1" applyFont="1" applyFill="1" applyBorder="1" applyAlignment="1">
      <alignment horizontal="center"/>
    </xf>
    <xf numFmtId="43" fontId="3" fillId="6" borderId="7" xfId="1" applyFont="1" applyFill="1" applyBorder="1" applyAlignment="1">
      <alignment horizontal="center"/>
    </xf>
    <xf numFmtId="43" fontId="3" fillId="7" borderId="0" xfId="1" applyFont="1" applyFill="1" applyAlignment="1">
      <alignment horizontal="center"/>
    </xf>
    <xf numFmtId="43" fontId="3" fillId="6" borderId="0" xfId="1" applyFont="1" applyFill="1" applyBorder="1" applyAlignment="1">
      <alignment horizontal="center"/>
    </xf>
    <xf numFmtId="43" fontId="3" fillId="8" borderId="7" xfId="1" applyFont="1" applyFill="1" applyBorder="1" applyAlignment="1">
      <alignment horizontal="center"/>
    </xf>
    <xf numFmtId="43" fontId="3" fillId="8" borderId="0" xfId="1" applyFont="1" applyFill="1" applyBorder="1" applyAlignment="1">
      <alignment horizontal="center"/>
    </xf>
    <xf numFmtId="43" fontId="3" fillId="2" borderId="0" xfId="1" applyFont="1" applyFill="1"/>
    <xf numFmtId="43" fontId="3" fillId="3" borderId="8" xfId="1" applyNumberFormat="1" applyFont="1" applyFill="1" applyBorder="1"/>
    <xf numFmtId="43" fontId="3" fillId="3" borderId="7" xfId="1" applyNumberFormat="1" applyFont="1" applyFill="1" applyBorder="1"/>
    <xf numFmtId="43" fontId="3" fillId="2" borderId="0" xfId="1" applyFont="1" applyFill="1" applyAlignment="1">
      <alignment horizontal="center"/>
    </xf>
    <xf numFmtId="43" fontId="3" fillId="2" borderId="0" xfId="1" applyNumberFormat="1" applyFont="1" applyFill="1" applyAlignment="1">
      <alignment horizontal="center"/>
    </xf>
    <xf numFmtId="43" fontId="3" fillId="3" borderId="0" xfId="1" applyFont="1" applyFill="1" applyAlignment="1">
      <alignment horizontal="center"/>
    </xf>
    <xf numFmtId="43" fontId="3" fillId="4" borderId="7" xfId="1" applyFont="1" applyFill="1" applyBorder="1" applyAlignment="1">
      <alignment horizontal="center"/>
    </xf>
    <xf numFmtId="43" fontId="3" fillId="4" borderId="0" xfId="1" applyFont="1" applyFill="1" applyBorder="1" applyAlignment="1">
      <alignment horizontal="center"/>
    </xf>
    <xf numFmtId="165" fontId="3" fillId="2" borderId="0" xfId="0" applyNumberFormat="1" applyFont="1" applyFill="1"/>
    <xf numFmtId="43" fontId="3" fillId="9" borderId="0" xfId="1" applyFont="1" applyFill="1" applyAlignment="1">
      <alignment horizontal="center"/>
    </xf>
    <xf numFmtId="43" fontId="3" fillId="2" borderId="9" xfId="1" applyFont="1" applyFill="1" applyBorder="1"/>
    <xf numFmtId="43" fontId="3" fillId="2" borderId="9" xfId="1" applyNumberFormat="1" applyFont="1" applyFill="1" applyBorder="1"/>
    <xf numFmtId="43" fontId="3" fillId="3" borderId="10" xfId="1" applyNumberFormat="1" applyFont="1" applyFill="1" applyBorder="1"/>
    <xf numFmtId="43" fontId="3" fillId="3" borderId="11" xfId="1" applyNumberFormat="1" applyFont="1" applyFill="1" applyBorder="1"/>
    <xf numFmtId="43" fontId="3" fillId="2" borderId="9" xfId="1" applyNumberFormat="1" applyFont="1" applyFill="1" applyBorder="1" applyAlignment="1">
      <alignment horizontal="center"/>
    </xf>
    <xf numFmtId="43" fontId="3" fillId="3" borderId="9" xfId="1" applyNumberFormat="1" applyFont="1" applyFill="1" applyBorder="1" applyAlignment="1">
      <alignment horizontal="center"/>
    </xf>
    <xf numFmtId="43" fontId="3" fillId="4" borderId="11" xfId="1" applyNumberFormat="1" applyFont="1" applyFill="1" applyBorder="1" applyAlignment="1">
      <alignment horizontal="center"/>
    </xf>
    <xf numFmtId="43" fontId="3" fillId="4" borderId="0" xfId="1" applyNumberFormat="1" applyFont="1" applyFill="1" applyBorder="1" applyAlignment="1">
      <alignment horizontal="center"/>
    </xf>
    <xf numFmtId="43" fontId="3" fillId="9" borderId="9" xfId="1" applyNumberFormat="1" applyFont="1" applyFill="1" applyBorder="1" applyAlignment="1">
      <alignment horizontal="center"/>
    </xf>
    <xf numFmtId="9" fontId="5" fillId="2" borderId="0" xfId="2" applyFont="1" applyFill="1"/>
    <xf numFmtId="9" fontId="5" fillId="2" borderId="0" xfId="2" applyFont="1" applyFill="1" applyAlignment="1">
      <alignment horizontal="center"/>
    </xf>
    <xf numFmtId="9" fontId="5" fillId="2" borderId="0" xfId="2" applyFont="1" applyFill="1" applyAlignment="1">
      <alignment horizontal="right"/>
    </xf>
    <xf numFmtId="9" fontId="5" fillId="2" borderId="0" xfId="2" applyNumberFormat="1" applyFont="1" applyFill="1" applyAlignment="1">
      <alignment horizontal="right"/>
    </xf>
    <xf numFmtId="9" fontId="5" fillId="2" borderId="0" xfId="2" applyNumberFormat="1" applyFont="1" applyFill="1" applyBorder="1" applyAlignment="1">
      <alignment horizontal="right"/>
    </xf>
    <xf numFmtId="9" fontId="5" fillId="3" borderId="8" xfId="2" applyNumberFormat="1" applyFont="1" applyFill="1" applyBorder="1" applyAlignment="1">
      <alignment horizontal="right"/>
    </xf>
    <xf numFmtId="9" fontId="5" fillId="3" borderId="7" xfId="2" applyNumberFormat="1" applyFont="1" applyFill="1" applyBorder="1" applyAlignment="1">
      <alignment horizontal="right"/>
    </xf>
    <xf numFmtId="9" fontId="5" fillId="3" borderId="0" xfId="2" applyFont="1" applyFill="1" applyAlignment="1">
      <alignment horizontal="right"/>
    </xf>
    <xf numFmtId="9" fontId="5" fillId="4" borderId="7" xfId="2" applyFont="1" applyFill="1" applyBorder="1" applyAlignment="1">
      <alignment horizontal="right"/>
    </xf>
    <xf numFmtId="9" fontId="5" fillId="4" borderId="0" xfId="2" applyFont="1" applyFill="1" applyBorder="1" applyAlignment="1">
      <alignment horizontal="right"/>
    </xf>
    <xf numFmtId="43" fontId="3" fillId="2" borderId="0" xfId="1" applyFont="1" applyFill="1" applyBorder="1"/>
    <xf numFmtId="43" fontId="3" fillId="3" borderId="8" xfId="1" applyFont="1" applyFill="1" applyBorder="1"/>
    <xf numFmtId="43" fontId="3" fillId="3" borderId="7" xfId="1" applyFont="1" applyFill="1" applyBorder="1"/>
    <xf numFmtId="2" fontId="3" fillId="2" borderId="0" xfId="1" applyNumberFormat="1" applyFont="1" applyFill="1"/>
    <xf numFmtId="2" fontId="3" fillId="3" borderId="0" xfId="1" applyNumberFormat="1" applyFont="1" applyFill="1"/>
    <xf numFmtId="2" fontId="3" fillId="4" borderId="7" xfId="1" applyNumberFormat="1" applyFont="1" applyFill="1" applyBorder="1"/>
    <xf numFmtId="2" fontId="3" fillId="4" borderId="0" xfId="1" applyNumberFormat="1" applyFont="1" applyFill="1" applyBorder="1"/>
    <xf numFmtId="166" fontId="3" fillId="4" borderId="0" xfId="1" applyNumberFormat="1" applyFont="1" applyFill="1"/>
    <xf numFmtId="2" fontId="3" fillId="4" borderId="0" xfId="1" applyNumberFormat="1" applyFont="1" applyFill="1"/>
    <xf numFmtId="43" fontId="3" fillId="2" borderId="0" xfId="1" applyFont="1" applyFill="1" applyAlignment="1">
      <alignment horizontal="right"/>
    </xf>
    <xf numFmtId="2" fontId="3" fillId="2" borderId="0" xfId="1" applyNumberFormat="1" applyFont="1" applyFill="1" applyAlignment="1">
      <alignment horizontal="right"/>
    </xf>
    <xf numFmtId="2" fontId="3" fillId="3" borderId="0" xfId="1" applyNumberFormat="1" applyFont="1" applyFill="1" applyAlignment="1">
      <alignment horizontal="right"/>
    </xf>
    <xf numFmtId="2" fontId="3" fillId="4" borderId="7" xfId="1" applyNumberFormat="1" applyFont="1" applyFill="1" applyBorder="1" applyAlignment="1">
      <alignment horizontal="right"/>
    </xf>
    <xf numFmtId="2" fontId="3" fillId="4" borderId="0" xfId="1" applyNumberFormat="1" applyFont="1" applyFill="1" applyBorder="1" applyAlignment="1">
      <alignment horizontal="right"/>
    </xf>
    <xf numFmtId="0" fontId="6" fillId="5" borderId="0" xfId="0" applyFont="1" applyFill="1" applyBorder="1" applyAlignment="1"/>
    <xf numFmtId="43" fontId="7" fillId="3" borderId="8" xfId="1" applyFont="1" applyFill="1" applyBorder="1"/>
    <xf numFmtId="43" fontId="7" fillId="3" borderId="7" xfId="1" applyFont="1" applyFill="1" applyBorder="1"/>
    <xf numFmtId="43" fontId="7" fillId="3" borderId="0" xfId="1" applyFont="1" applyFill="1" applyBorder="1"/>
    <xf numFmtId="9" fontId="3" fillId="2" borderId="0" xfId="2" applyFont="1" applyFill="1"/>
    <xf numFmtId="9" fontId="3" fillId="2" borderId="0" xfId="2" applyFont="1" applyFill="1" applyBorder="1"/>
    <xf numFmtId="9" fontId="3" fillId="3" borderId="8" xfId="2" applyFont="1" applyFill="1" applyBorder="1"/>
    <xf numFmtId="9" fontId="3" fillId="3" borderId="7" xfId="2" applyFont="1" applyFill="1" applyBorder="1"/>
    <xf numFmtId="9" fontId="3" fillId="3" borderId="0" xfId="2" applyFont="1" applyFill="1" applyBorder="1"/>
    <xf numFmtId="167" fontId="3" fillId="2" borderId="0" xfId="1" applyNumberFormat="1" applyFont="1" applyFill="1" applyAlignment="1">
      <alignment horizontal="right"/>
    </xf>
    <xf numFmtId="167" fontId="3" fillId="4" borderId="7" xfId="1" applyNumberFormat="1" applyFont="1" applyFill="1" applyBorder="1" applyAlignment="1">
      <alignment horizontal="right"/>
    </xf>
    <xf numFmtId="167" fontId="3" fillId="4" borderId="0" xfId="1" applyNumberFormat="1" applyFont="1" applyFill="1" applyBorder="1" applyAlignment="1">
      <alignment horizontal="right"/>
    </xf>
    <xf numFmtId="38" fontId="5" fillId="5" borderId="0" xfId="0" applyNumberFormat="1" applyFont="1" applyFill="1"/>
    <xf numFmtId="38" fontId="5" fillId="5" borderId="0" xfId="0" applyNumberFormat="1" applyFont="1" applyFill="1" applyAlignment="1">
      <alignment horizontal="center"/>
    </xf>
    <xf numFmtId="38" fontId="5" fillId="5" borderId="0" xfId="1" applyNumberFormat="1" applyFont="1" applyFill="1" applyAlignment="1">
      <alignment horizontal="right"/>
    </xf>
    <xf numFmtId="38" fontId="5" fillId="5" borderId="0" xfId="1" applyNumberFormat="1" applyFont="1" applyFill="1" applyBorder="1" applyAlignment="1">
      <alignment horizontal="right"/>
    </xf>
    <xf numFmtId="38" fontId="5" fillId="3" borderId="8" xfId="1" applyNumberFormat="1" applyFont="1" applyFill="1" applyBorder="1" applyAlignment="1">
      <alignment horizontal="right"/>
    </xf>
    <xf numFmtId="38" fontId="5" fillId="3" borderId="7" xfId="1" applyNumberFormat="1" applyFont="1" applyFill="1" applyBorder="1" applyAlignment="1">
      <alignment horizontal="right"/>
    </xf>
    <xf numFmtId="38" fontId="5" fillId="3" borderId="0" xfId="1" applyNumberFormat="1" applyFont="1" applyFill="1" applyAlignment="1">
      <alignment horizontal="right"/>
    </xf>
    <xf numFmtId="38" fontId="3" fillId="5" borderId="0" xfId="1" applyNumberFormat="1" applyFont="1" applyFill="1" applyAlignment="1">
      <alignment horizontal="right"/>
    </xf>
    <xf numFmtId="38" fontId="3" fillId="4" borderId="7" xfId="1" applyNumberFormat="1" applyFont="1" applyFill="1" applyBorder="1" applyAlignment="1">
      <alignment horizontal="right"/>
    </xf>
    <xf numFmtId="38" fontId="3" fillId="4" borderId="0" xfId="1" applyNumberFormat="1" applyFont="1" applyFill="1" applyBorder="1" applyAlignment="1">
      <alignment horizontal="right"/>
    </xf>
    <xf numFmtId="38" fontId="5" fillId="9" borderId="0" xfId="1" applyNumberFormat="1" applyFont="1" applyFill="1" applyBorder="1" applyAlignment="1">
      <alignment horizontal="right"/>
    </xf>
    <xf numFmtId="0" fontId="3" fillId="5" borderId="0" xfId="0" applyFont="1" applyFill="1"/>
    <xf numFmtId="38" fontId="3" fillId="9" borderId="0" xfId="1" applyNumberFormat="1" applyFont="1" applyFill="1" applyAlignment="1">
      <alignment horizontal="right"/>
    </xf>
    <xf numFmtId="43" fontId="3" fillId="5" borderId="0" xfId="0" applyNumberFormat="1" applyFont="1" applyFill="1"/>
    <xf numFmtId="43" fontId="5" fillId="2" borderId="0" xfId="1" applyFont="1" applyFill="1"/>
    <xf numFmtId="38" fontId="3" fillId="2" borderId="0" xfId="0" applyNumberFormat="1" applyFont="1" applyFill="1"/>
    <xf numFmtId="38" fontId="3" fillId="2" borderId="0" xfId="0" applyNumberFormat="1" applyFont="1" applyFill="1" applyAlignment="1">
      <alignment horizontal="center"/>
    </xf>
    <xf numFmtId="38" fontId="3" fillId="2" borderId="9" xfId="1" applyNumberFormat="1" applyFont="1" applyFill="1" applyBorder="1" applyAlignment="1">
      <alignment horizontal="right"/>
    </xf>
    <xf numFmtId="38" fontId="3" fillId="3" borderId="10" xfId="1" applyNumberFormat="1" applyFont="1" applyFill="1" applyBorder="1" applyAlignment="1">
      <alignment horizontal="right"/>
    </xf>
    <xf numFmtId="38" fontId="3" fillId="3" borderId="11" xfId="1" applyNumberFormat="1" applyFont="1" applyFill="1" applyBorder="1" applyAlignment="1">
      <alignment horizontal="right"/>
    </xf>
    <xf numFmtId="38" fontId="3" fillId="0" borderId="9" xfId="1" applyNumberFormat="1" applyFont="1" applyFill="1" applyBorder="1" applyAlignment="1">
      <alignment horizontal="right"/>
    </xf>
    <xf numFmtId="38" fontId="3" fillId="3" borderId="9" xfId="1" applyNumberFormat="1" applyFont="1" applyFill="1" applyBorder="1" applyAlignment="1">
      <alignment horizontal="right"/>
    </xf>
    <xf numFmtId="38" fontId="3" fillId="4" borderId="11" xfId="1" applyNumberFormat="1" applyFont="1" applyFill="1" applyBorder="1" applyAlignment="1">
      <alignment horizontal="right"/>
    </xf>
    <xf numFmtId="38" fontId="3" fillId="9" borderId="9" xfId="1" applyNumberFormat="1" applyFont="1" applyFill="1" applyBorder="1" applyAlignment="1">
      <alignment horizontal="right"/>
    </xf>
    <xf numFmtId="38" fontId="5" fillId="4" borderId="7" xfId="1" applyNumberFormat="1" applyFont="1" applyFill="1" applyBorder="1" applyAlignment="1">
      <alignment horizontal="right"/>
    </xf>
    <xf numFmtId="38" fontId="5" fillId="4" borderId="0" xfId="1" applyNumberFormat="1" applyFont="1" applyFill="1" applyBorder="1" applyAlignment="1">
      <alignment horizontal="right"/>
    </xf>
    <xf numFmtId="38" fontId="3" fillId="2" borderId="0" xfId="1" applyNumberFormat="1" applyFont="1" applyFill="1" applyAlignment="1">
      <alignment horizontal="right"/>
    </xf>
    <xf numFmtId="38" fontId="3" fillId="2" borderId="0" xfId="1" applyNumberFormat="1" applyFont="1" applyFill="1" applyBorder="1" applyAlignment="1">
      <alignment horizontal="right"/>
    </xf>
    <xf numFmtId="38" fontId="3" fillId="3" borderId="8" xfId="1" applyNumberFormat="1" applyFont="1" applyFill="1" applyBorder="1" applyAlignment="1">
      <alignment horizontal="right"/>
    </xf>
    <xf numFmtId="38" fontId="3" fillId="3" borderId="7" xfId="1" applyNumberFormat="1" applyFont="1" applyFill="1" applyBorder="1" applyAlignment="1">
      <alignment horizontal="right"/>
    </xf>
    <xf numFmtId="38" fontId="3" fillId="3" borderId="0" xfId="1" applyNumberFormat="1" applyFont="1" applyFill="1" applyAlignment="1">
      <alignment horizontal="right"/>
    </xf>
    <xf numFmtId="38" fontId="3" fillId="9" borderId="0" xfId="1" applyNumberFormat="1" applyFont="1" applyFill="1" applyBorder="1" applyAlignment="1">
      <alignment horizontal="right"/>
    </xf>
    <xf numFmtId="38" fontId="3" fillId="10" borderId="0" xfId="1" applyNumberFormat="1" applyFont="1" applyFill="1" applyBorder="1" applyAlignment="1">
      <alignment horizontal="right"/>
    </xf>
    <xf numFmtId="40" fontId="3" fillId="2" borderId="9" xfId="1" applyNumberFormat="1" applyFont="1" applyFill="1" applyBorder="1" applyAlignment="1">
      <alignment horizontal="right"/>
    </xf>
    <xf numFmtId="167" fontId="5" fillId="5" borderId="0" xfId="1" applyNumberFormat="1" applyFont="1" applyFill="1" applyAlignment="1">
      <alignment horizontal="right"/>
    </xf>
    <xf numFmtId="167" fontId="5" fillId="3" borderId="0" xfId="1" applyNumberFormat="1" applyFont="1" applyFill="1" applyAlignment="1">
      <alignment horizontal="right"/>
    </xf>
    <xf numFmtId="38" fontId="3" fillId="10" borderId="0" xfId="1" applyNumberFormat="1" applyFont="1" applyFill="1" applyAlignment="1">
      <alignment horizontal="right"/>
    </xf>
    <xf numFmtId="38" fontId="3" fillId="10" borderId="9" xfId="1" applyNumberFormat="1" applyFont="1" applyFill="1" applyBorder="1" applyAlignment="1">
      <alignment horizontal="right"/>
    </xf>
    <xf numFmtId="38" fontId="3" fillId="4" borderId="9" xfId="1" applyNumberFormat="1" applyFont="1" applyFill="1" applyBorder="1" applyAlignment="1">
      <alignment horizontal="right"/>
    </xf>
    <xf numFmtId="38" fontId="5" fillId="2" borderId="0" xfId="0" applyNumberFormat="1" applyFont="1" applyFill="1"/>
    <xf numFmtId="168" fontId="5" fillId="2" borderId="0" xfId="0" applyNumberFormat="1" applyFont="1" applyFill="1"/>
    <xf numFmtId="168" fontId="5" fillId="2" borderId="0" xfId="0" applyNumberFormat="1" applyFont="1" applyFill="1" applyAlignment="1">
      <alignment horizontal="center"/>
    </xf>
    <xf numFmtId="168" fontId="5" fillId="2" borderId="0" xfId="2" applyNumberFormat="1" applyFont="1" applyFill="1" applyAlignment="1">
      <alignment horizontal="right"/>
    </xf>
    <xf numFmtId="168" fontId="5" fillId="2" borderId="0" xfId="2" applyNumberFormat="1" applyFont="1" applyFill="1" applyBorder="1" applyAlignment="1">
      <alignment horizontal="right"/>
    </xf>
    <xf numFmtId="168" fontId="5" fillId="3" borderId="8" xfId="2" applyNumberFormat="1" applyFont="1" applyFill="1" applyBorder="1" applyAlignment="1">
      <alignment horizontal="right"/>
    </xf>
    <xf numFmtId="168" fontId="5" fillId="3" borderId="7" xfId="2" applyNumberFormat="1" applyFont="1" applyFill="1" applyBorder="1" applyAlignment="1">
      <alignment horizontal="right"/>
    </xf>
    <xf numFmtId="168" fontId="5" fillId="3" borderId="0" xfId="2" applyNumberFormat="1" applyFont="1" applyFill="1" applyAlignment="1">
      <alignment horizontal="right"/>
    </xf>
    <xf numFmtId="168" fontId="5" fillId="4" borderId="7" xfId="2" applyNumberFormat="1" applyFont="1" applyFill="1" applyBorder="1" applyAlignment="1">
      <alignment horizontal="right"/>
    </xf>
    <xf numFmtId="168" fontId="5" fillId="4" borderId="0" xfId="2" applyNumberFormat="1" applyFont="1" applyFill="1" applyBorder="1" applyAlignment="1">
      <alignment horizontal="right"/>
    </xf>
    <xf numFmtId="168" fontId="3" fillId="2" borderId="0" xfId="0" applyNumberFormat="1" applyFont="1" applyFill="1"/>
    <xf numFmtId="168" fontId="3" fillId="2" borderId="0" xfId="2" applyNumberFormat="1" applyFont="1" applyFill="1" applyAlignment="1">
      <alignment horizontal="right"/>
    </xf>
    <xf numFmtId="168" fontId="8" fillId="2" borderId="0" xfId="0" applyNumberFormat="1" applyFont="1" applyFill="1" applyAlignment="1">
      <alignment horizontal="center"/>
    </xf>
    <xf numFmtId="167" fontId="8" fillId="2" borderId="0" xfId="1" applyNumberFormat="1" applyFont="1" applyFill="1" applyAlignment="1">
      <alignment horizontal="right"/>
    </xf>
    <xf numFmtId="167" fontId="8" fillId="2" borderId="0" xfId="1" applyNumberFormat="1" applyFont="1" applyFill="1"/>
    <xf numFmtId="167" fontId="8" fillId="2" borderId="0" xfId="1" applyNumberFormat="1" applyFont="1" applyFill="1" applyBorder="1"/>
    <xf numFmtId="167" fontId="8" fillId="3" borderId="8" xfId="1" applyNumberFormat="1" applyFont="1" applyFill="1" applyBorder="1"/>
    <xf numFmtId="167" fontId="8" fillId="3" borderId="7" xfId="1" applyNumberFormat="1" applyFont="1" applyFill="1" applyBorder="1"/>
    <xf numFmtId="167" fontId="3" fillId="3" borderId="0" xfId="1" applyNumberFormat="1" applyFont="1" applyFill="1" applyAlignment="1">
      <alignment horizontal="right"/>
    </xf>
    <xf numFmtId="0" fontId="8" fillId="2" borderId="0" xfId="0" applyFont="1" applyFill="1" applyAlignment="1">
      <alignment horizontal="center"/>
    </xf>
    <xf numFmtId="40" fontId="3" fillId="2" borderId="0" xfId="1" applyNumberFormat="1" applyFont="1" applyFill="1" applyAlignment="1">
      <alignment horizontal="right"/>
    </xf>
    <xf numFmtId="40" fontId="3" fillId="2" borderId="0" xfId="1" applyNumberFormat="1" applyFont="1" applyFill="1" applyBorder="1" applyAlignment="1">
      <alignment horizontal="right"/>
    </xf>
    <xf numFmtId="40" fontId="3" fillId="3" borderId="8" xfId="1" applyNumberFormat="1" applyFont="1" applyFill="1" applyBorder="1" applyAlignment="1">
      <alignment horizontal="right"/>
    </xf>
    <xf numFmtId="40" fontId="3" fillId="3" borderId="7" xfId="1" applyNumberFormat="1" applyFont="1" applyFill="1" applyBorder="1" applyAlignment="1">
      <alignment horizontal="right"/>
    </xf>
    <xf numFmtId="40" fontId="3" fillId="3" borderId="0" xfId="1" applyNumberFormat="1" applyFont="1" applyFill="1" applyAlignment="1">
      <alignment horizontal="right"/>
    </xf>
    <xf numFmtId="40" fontId="3" fillId="4" borderId="7" xfId="1" applyNumberFormat="1" applyFont="1" applyFill="1" applyBorder="1" applyAlignment="1">
      <alignment horizontal="right"/>
    </xf>
    <xf numFmtId="40" fontId="3" fillId="4" borderId="0" xfId="1" applyNumberFormat="1" applyFont="1" applyFill="1" applyBorder="1" applyAlignment="1">
      <alignment horizontal="right"/>
    </xf>
    <xf numFmtId="43" fontId="7" fillId="4" borderId="7" xfId="1" applyFont="1" applyFill="1" applyBorder="1"/>
    <xf numFmtId="43" fontId="7" fillId="4" borderId="0" xfId="1" applyFont="1" applyFill="1" applyBorder="1"/>
    <xf numFmtId="9" fontId="3" fillId="4" borderId="7" xfId="2" applyFont="1" applyFill="1" applyBorder="1"/>
    <xf numFmtId="9" fontId="3" fillId="4" borderId="0" xfId="2" applyFont="1" applyFill="1" applyBorder="1"/>
    <xf numFmtId="167" fontId="3" fillId="2" borderId="0" xfId="1" applyNumberFormat="1" applyFont="1" applyFill="1" applyBorder="1" applyAlignment="1">
      <alignment horizontal="right"/>
    </xf>
    <xf numFmtId="43" fontId="3" fillId="2" borderId="0" xfId="1" applyNumberFormat="1" applyFont="1" applyFill="1" applyBorder="1" applyAlignment="1">
      <alignment horizontal="right"/>
    </xf>
    <xf numFmtId="38" fontId="3" fillId="3" borderId="0" xfId="1" applyNumberFormat="1" applyFont="1" applyFill="1" applyBorder="1" applyAlignment="1">
      <alignment horizontal="right"/>
    </xf>
    <xf numFmtId="0" fontId="5" fillId="11" borderId="0" xfId="0" applyFont="1" applyFill="1"/>
    <xf numFmtId="0" fontId="5" fillId="11" borderId="0" xfId="0" applyFont="1" applyFill="1" applyAlignment="1">
      <alignment horizontal="center"/>
    </xf>
    <xf numFmtId="38" fontId="5" fillId="11" borderId="0" xfId="1" applyNumberFormat="1" applyFont="1" applyFill="1" applyAlignment="1">
      <alignment horizontal="right"/>
    </xf>
    <xf numFmtId="38" fontId="5" fillId="11" borderId="0" xfId="1" applyNumberFormat="1" applyFont="1" applyFill="1" applyBorder="1" applyAlignment="1">
      <alignment horizontal="right"/>
    </xf>
    <xf numFmtId="0" fontId="3" fillId="11" borderId="0" xfId="0" applyFont="1" applyFill="1"/>
    <xf numFmtId="0" fontId="5" fillId="2" borderId="0" xfId="0" applyFont="1" applyFill="1"/>
    <xf numFmtId="38" fontId="10" fillId="2" borderId="0" xfId="1" applyNumberFormat="1" applyFont="1" applyFill="1" applyAlignment="1">
      <alignment horizontal="right"/>
    </xf>
    <xf numFmtId="38" fontId="8" fillId="2" borderId="0" xfId="1" applyNumberFormat="1" applyFont="1" applyFill="1" applyAlignment="1">
      <alignment horizontal="right"/>
    </xf>
    <xf numFmtId="38" fontId="8" fillId="3" borderId="0" xfId="1" applyNumberFormat="1" applyFont="1" applyFill="1" applyAlignment="1">
      <alignment horizontal="right"/>
    </xf>
    <xf numFmtId="0" fontId="10" fillId="2" borderId="0" xfId="0" applyFont="1" applyFill="1"/>
    <xf numFmtId="38" fontId="10" fillId="2" borderId="9" xfId="1" applyNumberFormat="1" applyFont="1" applyFill="1" applyBorder="1" applyAlignment="1">
      <alignment horizontal="right"/>
    </xf>
    <xf numFmtId="0" fontId="9" fillId="2" borderId="0" xfId="0" applyFont="1" applyFill="1" applyAlignment="1">
      <alignment horizontal="center"/>
    </xf>
    <xf numFmtId="38" fontId="11" fillId="2" borderId="0" xfId="1" applyNumberFormat="1" applyFont="1" applyFill="1" applyAlignment="1">
      <alignment horizontal="right"/>
    </xf>
    <xf numFmtId="38" fontId="9" fillId="2" borderId="0" xfId="1" applyNumberFormat="1" applyFont="1" applyFill="1" applyAlignment="1">
      <alignment horizontal="right"/>
    </xf>
    <xf numFmtId="38" fontId="9" fillId="2" borderId="0" xfId="1" applyNumberFormat="1" applyFont="1" applyFill="1" applyBorder="1" applyAlignment="1">
      <alignment horizontal="right"/>
    </xf>
    <xf numFmtId="38" fontId="9" fillId="3" borderId="8" xfId="1" applyNumberFormat="1" applyFont="1" applyFill="1" applyBorder="1" applyAlignment="1">
      <alignment horizontal="right"/>
    </xf>
    <xf numFmtId="38" fontId="9" fillId="3" borderId="7" xfId="1" applyNumberFormat="1" applyFont="1" applyFill="1" applyBorder="1" applyAlignment="1">
      <alignment horizontal="right"/>
    </xf>
    <xf numFmtId="38" fontId="9" fillId="3" borderId="0" xfId="1" applyNumberFormat="1" applyFont="1" applyFill="1" applyAlignment="1">
      <alignment horizontal="right"/>
    </xf>
    <xf numFmtId="38" fontId="5" fillId="2" borderId="0" xfId="1" applyNumberFormat="1" applyFont="1" applyFill="1" applyAlignment="1">
      <alignment horizontal="right"/>
    </xf>
    <xf numFmtId="0" fontId="11" fillId="2" borderId="0" xfId="0" applyFont="1" applyFill="1"/>
    <xf numFmtId="38" fontId="5" fillId="2" borderId="0" xfId="1" applyNumberFormat="1" applyFont="1" applyFill="1" applyBorder="1" applyAlignment="1">
      <alignment horizontal="right"/>
    </xf>
    <xf numFmtId="38" fontId="5" fillId="10" borderId="0" xfId="1" applyNumberFormat="1" applyFont="1" applyFill="1" applyAlignment="1">
      <alignment horizontal="right"/>
    </xf>
    <xf numFmtId="165" fontId="3" fillId="2" borderId="0" xfId="0" applyNumberFormat="1" applyFont="1" applyFill="1" applyBorder="1"/>
    <xf numFmtId="165" fontId="3" fillId="3" borderId="8" xfId="0" applyNumberFormat="1" applyFont="1" applyFill="1" applyBorder="1"/>
    <xf numFmtId="165" fontId="3" fillId="3" borderId="7" xfId="0" applyNumberFormat="1" applyFont="1" applyFill="1" applyBorder="1"/>
    <xf numFmtId="165" fontId="3" fillId="3" borderId="0" xfId="0" applyNumberFormat="1" applyFont="1" applyFill="1"/>
    <xf numFmtId="165" fontId="3" fillId="4" borderId="7" xfId="0" applyNumberFormat="1" applyFont="1" applyFill="1" applyBorder="1"/>
    <xf numFmtId="165" fontId="3" fillId="4" borderId="0" xfId="0" applyNumberFormat="1" applyFont="1" applyFill="1" applyBorder="1"/>
    <xf numFmtId="167" fontId="3" fillId="2" borderId="0" xfId="1" applyNumberFormat="1" applyFont="1" applyFill="1"/>
    <xf numFmtId="167" fontId="3" fillId="2" borderId="0" xfId="1" applyNumberFormat="1" applyFont="1" applyFill="1" applyBorder="1"/>
    <xf numFmtId="167" fontId="3" fillId="3" borderId="8" xfId="1" applyNumberFormat="1" applyFont="1" applyFill="1" applyBorder="1"/>
    <xf numFmtId="167" fontId="3" fillId="3" borderId="7" xfId="1" applyNumberFormat="1" applyFont="1" applyFill="1" applyBorder="1"/>
    <xf numFmtId="167" fontId="3" fillId="3" borderId="0" xfId="1" applyNumberFormat="1" applyFont="1" applyFill="1"/>
    <xf numFmtId="167" fontId="3" fillId="4" borderId="7" xfId="1" applyNumberFormat="1" applyFont="1" applyFill="1" applyBorder="1"/>
    <xf numFmtId="167" fontId="3" fillId="4" borderId="0" xfId="1" applyNumberFormat="1" applyFont="1" applyFill="1" applyBorder="1"/>
    <xf numFmtId="167" fontId="5" fillId="2" borderId="0" xfId="1" applyNumberFormat="1" applyFont="1" applyFill="1" applyAlignment="1">
      <alignment horizontal="right"/>
    </xf>
    <xf numFmtId="167" fontId="5" fillId="2" borderId="0" xfId="1" applyNumberFormat="1" applyFont="1" applyFill="1" applyBorder="1" applyAlignment="1">
      <alignment horizontal="right"/>
    </xf>
    <xf numFmtId="167" fontId="5" fillId="3" borderId="8" xfId="1" applyNumberFormat="1" applyFont="1" applyFill="1" applyBorder="1" applyAlignment="1">
      <alignment horizontal="right"/>
    </xf>
    <xf numFmtId="167" fontId="5" fillId="3" borderId="7" xfId="1" applyNumberFormat="1" applyFont="1" applyFill="1" applyBorder="1" applyAlignment="1">
      <alignment horizontal="right"/>
    </xf>
    <xf numFmtId="43" fontId="3" fillId="7" borderId="0" xfId="1" applyFont="1" applyFill="1"/>
    <xf numFmtId="43" fontId="3" fillId="6" borderId="0" xfId="1" applyFont="1" applyFill="1" applyBorder="1"/>
    <xf numFmtId="43" fontId="3" fillId="8" borderId="7" xfId="1" applyFont="1" applyFill="1" applyBorder="1"/>
    <xf numFmtId="43" fontId="3" fillId="8" borderId="0" xfId="1" applyFont="1" applyFill="1" applyBorder="1"/>
    <xf numFmtId="169" fontId="5" fillId="2" borderId="0" xfId="0" applyNumberFormat="1" applyFont="1" applyFill="1"/>
    <xf numFmtId="0" fontId="3" fillId="2" borderId="0" xfId="0" applyFont="1" applyFill="1" applyBorder="1"/>
    <xf numFmtId="0" fontId="3" fillId="3" borderId="8" xfId="0" applyFont="1" applyFill="1" applyBorder="1"/>
    <xf numFmtId="0" fontId="3" fillId="3" borderId="7" xfId="0" applyFont="1" applyFill="1" applyBorder="1"/>
    <xf numFmtId="0" fontId="3" fillId="3" borderId="0" xfId="0" applyFont="1" applyFill="1" applyBorder="1"/>
    <xf numFmtId="0" fontId="3" fillId="4" borderId="7" xfId="0" applyFont="1" applyFill="1" applyBorder="1"/>
    <xf numFmtId="0" fontId="3" fillId="4" borderId="0" xfId="0" applyFont="1" applyFill="1" applyBorder="1"/>
    <xf numFmtId="170" fontId="7" fillId="5" borderId="0" xfId="0" applyNumberFormat="1" applyFont="1" applyFill="1" applyBorder="1"/>
    <xf numFmtId="170" fontId="7" fillId="5" borderId="0" xfId="1" applyNumberFormat="1" applyFont="1" applyFill="1" applyBorder="1"/>
    <xf numFmtId="43" fontId="5" fillId="12" borderId="0" xfId="1" applyFont="1" applyFill="1" applyAlignment="1">
      <alignment horizontal="right"/>
    </xf>
    <xf numFmtId="171" fontId="3" fillId="2" borderId="0" xfId="1" applyNumberFormat="1" applyFont="1" applyFill="1"/>
    <xf numFmtId="38" fontId="5" fillId="2" borderId="7" xfId="1" applyNumberFormat="1" applyFont="1" applyFill="1" applyBorder="1" applyAlignment="1">
      <alignment horizontal="right"/>
    </xf>
    <xf numFmtId="167" fontId="5" fillId="3" borderId="0" xfId="1" applyNumberFormat="1" applyFont="1" applyFill="1" applyBorder="1" applyAlignment="1">
      <alignment horizontal="right"/>
    </xf>
    <xf numFmtId="43" fontId="3" fillId="2" borderId="7" xfId="1" applyFont="1" applyFill="1" applyBorder="1"/>
    <xf numFmtId="43" fontId="3" fillId="3" borderId="0" xfId="1" applyFont="1" applyFill="1" applyBorder="1"/>
    <xf numFmtId="43" fontId="3" fillId="3" borderId="0" xfId="1" applyFont="1" applyFill="1" applyBorder="1" applyAlignment="1">
      <alignment horizontal="center"/>
    </xf>
    <xf numFmtId="9" fontId="5" fillId="2" borderId="0" xfId="2" applyFont="1" applyFill="1" applyBorder="1"/>
    <xf numFmtId="9" fontId="5" fillId="3" borderId="8" xfId="2" applyFont="1" applyFill="1" applyBorder="1"/>
    <xf numFmtId="9" fontId="5" fillId="3" borderId="7" xfId="2" applyFont="1" applyFill="1" applyBorder="1"/>
    <xf numFmtId="167" fontId="3" fillId="3" borderId="0" xfId="1" applyNumberFormat="1" applyFont="1" applyFill="1" applyBorder="1"/>
    <xf numFmtId="43" fontId="3" fillId="2" borderId="0" xfId="0" applyNumberFormat="1" applyFont="1" applyFill="1" applyBorder="1"/>
    <xf numFmtId="43" fontId="3" fillId="3" borderId="8" xfId="0" applyNumberFormat="1" applyFont="1" applyFill="1" applyBorder="1"/>
    <xf numFmtId="43" fontId="3" fillId="3" borderId="7" xfId="0" applyNumberFormat="1" applyFont="1" applyFill="1" applyBorder="1"/>
    <xf numFmtId="43" fontId="3" fillId="3" borderId="0" xfId="0" applyNumberFormat="1" applyFont="1" applyFill="1" applyBorder="1"/>
    <xf numFmtId="43" fontId="3" fillId="4" borderId="7" xfId="0" applyNumberFormat="1" applyFont="1" applyFill="1" applyBorder="1"/>
    <xf numFmtId="43" fontId="3" fillId="4" borderId="0" xfId="0" applyNumberFormat="1" applyFont="1" applyFill="1" applyBorder="1"/>
    <xf numFmtId="38" fontId="5" fillId="2" borderId="0" xfId="0" applyNumberFormat="1" applyFont="1" applyFill="1" applyBorder="1"/>
    <xf numFmtId="38" fontId="5" fillId="3" borderId="8" xfId="0" applyNumberFormat="1" applyFont="1" applyFill="1" applyBorder="1"/>
    <xf numFmtId="38" fontId="5" fillId="3" borderId="7" xfId="0" applyNumberFormat="1" applyFont="1" applyFill="1" applyBorder="1"/>
    <xf numFmtId="38" fontId="5" fillId="3" borderId="0" xfId="0" applyNumberFormat="1" applyFont="1" applyFill="1" applyBorder="1"/>
    <xf numFmtId="38" fontId="5" fillId="4" borderId="7" xfId="0" applyNumberFormat="1" applyFont="1" applyFill="1" applyBorder="1"/>
    <xf numFmtId="38" fontId="5" fillId="4" borderId="0" xfId="0" applyNumberFormat="1" applyFont="1" applyFill="1" applyBorder="1"/>
    <xf numFmtId="38" fontId="3" fillId="2" borderId="0" xfId="0" applyNumberFormat="1" applyFont="1" applyFill="1" applyBorder="1"/>
    <xf numFmtId="38" fontId="3" fillId="3" borderId="8" xfId="0" applyNumberFormat="1" applyFont="1" applyFill="1" applyBorder="1"/>
    <xf numFmtId="38" fontId="3" fillId="3" borderId="7" xfId="0" applyNumberFormat="1" applyFont="1" applyFill="1" applyBorder="1"/>
    <xf numFmtId="38" fontId="3" fillId="3" borderId="0" xfId="0" applyNumberFormat="1" applyFont="1" applyFill="1" applyBorder="1"/>
    <xf numFmtId="38" fontId="3" fillId="4" borderId="7" xfId="0" applyNumberFormat="1" applyFont="1" applyFill="1" applyBorder="1"/>
    <xf numFmtId="38" fontId="3" fillId="4" borderId="0" xfId="0" applyNumberFormat="1" applyFont="1" applyFill="1" applyBorder="1"/>
    <xf numFmtId="172" fontId="3" fillId="2" borderId="0" xfId="2" applyNumberFormat="1" applyFont="1" applyFill="1" applyBorder="1"/>
    <xf numFmtId="172" fontId="3" fillId="3" borderId="8" xfId="2" applyNumberFormat="1" applyFont="1" applyFill="1" applyBorder="1"/>
    <xf numFmtId="172" fontId="3" fillId="3" borderId="7" xfId="2" applyNumberFormat="1" applyFont="1" applyFill="1" applyBorder="1"/>
    <xf numFmtId="172" fontId="3" fillId="3" borderId="0" xfId="2" applyNumberFormat="1" applyFont="1" applyFill="1" applyBorder="1"/>
    <xf numFmtId="172" fontId="3" fillId="4" borderId="7" xfId="2" applyNumberFormat="1" applyFont="1" applyFill="1" applyBorder="1"/>
    <xf numFmtId="172" fontId="3" fillId="4" borderId="0" xfId="2" applyNumberFormat="1" applyFont="1" applyFill="1" applyBorder="1"/>
    <xf numFmtId="38" fontId="5" fillId="2" borderId="12" xfId="0" applyNumberFormat="1" applyFont="1" applyFill="1" applyBorder="1"/>
    <xf numFmtId="0" fontId="5" fillId="2" borderId="12" xfId="0" applyFont="1" applyFill="1" applyBorder="1" applyAlignment="1">
      <alignment horizontal="center"/>
    </xf>
    <xf numFmtId="38" fontId="5" fillId="3" borderId="2" xfId="0" applyNumberFormat="1" applyFont="1" applyFill="1" applyBorder="1"/>
    <xf numFmtId="38" fontId="5" fillId="3" borderId="13" xfId="0" applyNumberFormat="1" applyFont="1" applyFill="1" applyBorder="1"/>
    <xf numFmtId="38" fontId="5" fillId="3" borderId="12" xfId="0" applyNumberFormat="1" applyFont="1" applyFill="1" applyBorder="1"/>
    <xf numFmtId="38" fontId="5" fillId="4" borderId="13" xfId="0" applyNumberFormat="1" applyFont="1" applyFill="1" applyBorder="1"/>
    <xf numFmtId="168" fontId="3" fillId="2" borderId="0" xfId="0" applyNumberFormat="1" applyFont="1" applyFill="1" applyBorder="1"/>
    <xf numFmtId="168" fontId="3" fillId="3" borderId="8" xfId="0" applyNumberFormat="1" applyFont="1" applyFill="1" applyBorder="1"/>
    <xf numFmtId="168" fontId="3" fillId="3" borderId="7" xfId="0" applyNumberFormat="1" applyFont="1" applyFill="1" applyBorder="1"/>
    <xf numFmtId="168" fontId="3" fillId="3" borderId="0" xfId="0" applyNumberFormat="1" applyFont="1" applyFill="1" applyBorder="1"/>
    <xf numFmtId="168" fontId="3" fillId="4" borderId="7" xfId="0" applyNumberFormat="1" applyFont="1" applyFill="1" applyBorder="1"/>
    <xf numFmtId="168" fontId="3" fillId="4" borderId="0" xfId="0" applyNumberFormat="1" applyFont="1" applyFill="1" applyBorder="1"/>
    <xf numFmtId="38" fontId="3" fillId="3" borderId="0" xfId="0" applyNumberFormat="1" applyFont="1" applyFill="1"/>
    <xf numFmtId="38" fontId="3" fillId="2" borderId="9" xfId="0" applyNumberFormat="1" applyFont="1" applyFill="1" applyBorder="1"/>
    <xf numFmtId="38" fontId="3" fillId="3" borderId="10" xfId="0" applyNumberFormat="1" applyFont="1" applyFill="1" applyBorder="1"/>
    <xf numFmtId="38" fontId="3" fillId="3" borderId="11" xfId="0" applyNumberFormat="1" applyFont="1" applyFill="1" applyBorder="1"/>
    <xf numFmtId="38" fontId="3" fillId="3" borderId="9" xfId="0" applyNumberFormat="1" applyFont="1" applyFill="1" applyBorder="1"/>
    <xf numFmtId="38" fontId="3" fillId="4" borderId="11" xfId="0" applyNumberFormat="1" applyFont="1" applyFill="1" applyBorder="1"/>
    <xf numFmtId="38" fontId="5" fillId="2" borderId="0" xfId="0" applyNumberFormat="1" applyFont="1" applyFill="1" applyAlignment="1">
      <alignment horizontal="center"/>
    </xf>
    <xf numFmtId="43" fontId="5" fillId="2" borderId="0" xfId="1" applyFont="1" applyFill="1" applyAlignment="1">
      <alignment horizontal="right"/>
    </xf>
    <xf numFmtId="38" fontId="3" fillId="4" borderId="0" xfId="0" applyNumberFormat="1" applyFont="1" applyFill="1"/>
    <xf numFmtId="0" fontId="12" fillId="2" borderId="0" xfId="0" applyFont="1" applyFill="1"/>
    <xf numFmtId="0" fontId="12" fillId="2" borderId="0" xfId="0" applyFont="1" applyFill="1" applyBorder="1"/>
    <xf numFmtId="0" fontId="3" fillId="2" borderId="0" xfId="0" applyFont="1" applyFill="1" applyAlignment="1">
      <alignment horizontal="right"/>
    </xf>
    <xf numFmtId="0" fontId="3" fillId="4" borderId="0" xfId="0" applyFont="1" applyFill="1"/>
    <xf numFmtId="38" fontId="5" fillId="2" borderId="12" xfId="0" applyNumberFormat="1" applyFont="1" applyFill="1" applyBorder="1" applyAlignment="1">
      <alignment wrapText="1"/>
    </xf>
    <xf numFmtId="9" fontId="5" fillId="2" borderId="0" xfId="2" applyFont="1" applyFill="1" applyAlignment="1">
      <alignment wrapText="1"/>
    </xf>
    <xf numFmtId="0" fontId="3" fillId="2" borderId="0" xfId="0" applyFont="1" applyFill="1" applyAlignment="1">
      <alignment wrapText="1"/>
    </xf>
    <xf numFmtId="0" fontId="6" fillId="5" borderId="0" xfId="0" applyFont="1" applyFill="1" applyBorder="1" applyAlignment="1">
      <alignment wrapText="1"/>
    </xf>
    <xf numFmtId="38" fontId="5" fillId="5" borderId="0" xfId="0" applyNumberFormat="1" applyFont="1" applyFill="1" applyAlignment="1">
      <alignment wrapText="1"/>
    </xf>
    <xf numFmtId="38" fontId="3" fillId="2" borderId="0" xfId="0" applyNumberFormat="1" applyFont="1" applyFill="1" applyAlignment="1">
      <alignment wrapText="1"/>
    </xf>
    <xf numFmtId="168" fontId="5" fillId="2" borderId="0" xfId="0" applyNumberFormat="1" applyFont="1" applyFill="1" applyAlignment="1">
      <alignment wrapText="1"/>
    </xf>
    <xf numFmtId="168" fontId="3" fillId="2" borderId="0" xfId="0" applyNumberFormat="1" applyFont="1" applyFill="1" applyAlignment="1">
      <alignment wrapText="1"/>
    </xf>
    <xf numFmtId="168" fontId="8" fillId="2" borderId="0" xfId="0" applyNumberFormat="1" applyFont="1" applyFill="1" applyAlignment="1">
      <alignment wrapText="1"/>
    </xf>
    <xf numFmtId="0" fontId="8" fillId="2" borderId="0" xfId="0" applyFont="1" applyFill="1" applyAlignment="1">
      <alignment wrapText="1"/>
    </xf>
    <xf numFmtId="0" fontId="5" fillId="11" borderId="0" xfId="0" applyFont="1" applyFill="1" applyAlignment="1">
      <alignment wrapText="1"/>
    </xf>
    <xf numFmtId="0" fontId="9" fillId="11" borderId="0" xfId="0" applyFont="1" applyFill="1" applyAlignment="1">
      <alignment wrapText="1"/>
    </xf>
    <xf numFmtId="0" fontId="9" fillId="2" borderId="0" xfId="0" applyFont="1" applyFill="1" applyAlignment="1">
      <alignment wrapText="1"/>
    </xf>
    <xf numFmtId="0" fontId="5" fillId="2" borderId="0" xfId="0" applyFont="1" applyFill="1" applyAlignment="1">
      <alignment wrapText="1"/>
    </xf>
    <xf numFmtId="0" fontId="5" fillId="0" borderId="0" xfId="0" applyFont="1" applyFill="1" applyAlignment="1">
      <alignment wrapText="1"/>
    </xf>
    <xf numFmtId="38" fontId="5" fillId="2" borderId="0" xfId="0" applyNumberFormat="1" applyFont="1" applyFill="1" applyAlignment="1">
      <alignment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19050</xdr:rowOff>
    </xdr:from>
    <xdr:to>
      <xdr:col>0</xdr:col>
      <xdr:colOff>885824</xdr:colOff>
      <xdr:row>1</xdr:row>
      <xdr:rowOff>42262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38100" y="19050"/>
          <a:ext cx="847724" cy="2137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rrent%20folder/IVL%20forecast%20&amp;%20estimates/MD&amp;A%203Q19/Upload%20on%20website/IVL%20Historical%20Information_Yr'10%20to%203Q19_Exter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cal Financials in THB"/>
      <sheetName val="Historical Financials in USD"/>
      <sheetName val="Net Debt Equity Bridge"/>
      <sheetName val="Segment Analysis in THB"/>
      <sheetName val="Segments Analysis in USD"/>
      <sheetName val="Segments Analysis in USD_AUR"/>
      <sheetName val="Segment Analysis in THB_AUR"/>
      <sheetName val="IVL Industry Margins"/>
      <sheetName val="Industry Demand Supply"/>
      <sheetName val="Industry Spread"/>
      <sheetName val="History of IVL M&amp;A"/>
      <sheetName val="Installed Capacities"/>
      <sheetName val="IVL Debts &amp; Glossary of terms"/>
      <sheetName val="IVL Shareholding Structure"/>
      <sheetName val="Logo"/>
    </sheetNames>
    <sheetDataSet>
      <sheetData sheetId="0">
        <row r="1">
          <cell r="A1">
            <v>43780</v>
          </cell>
        </row>
        <row r="4">
          <cell r="I4">
            <v>10.470313663308314</v>
          </cell>
          <cell r="J4">
            <v>10.691965558165966</v>
          </cell>
        </row>
        <row r="5">
          <cell r="I5">
            <v>10.178894686942215</v>
          </cell>
          <cell r="J5">
            <v>10.380801593413699</v>
          </cell>
          <cell r="K5">
            <v>11.846721627691677</v>
          </cell>
          <cell r="L5">
            <v>11.238975528816145</v>
          </cell>
          <cell r="M5">
            <v>14.280710442843841</v>
          </cell>
          <cell r="X5">
            <v>2.157687594520548</v>
          </cell>
          <cell r="Y5">
            <v>2.1630136219178082</v>
          </cell>
          <cell r="Z5">
            <v>2.2045906940386901</v>
          </cell>
          <cell r="AA5">
            <v>2.6595395708522105</v>
          </cell>
          <cell r="AB5">
            <v>2.6688661836283969</v>
          </cell>
          <cell r="AD5">
            <v>2.5281743660283835</v>
          </cell>
          <cell r="AE5">
            <v>2.5673803761454876</v>
          </cell>
          <cell r="AF5">
            <v>2.6012438064418326</v>
          </cell>
          <cell r="AG5">
            <v>2.6840030447979952</v>
          </cell>
          <cell r="AH5">
            <v>2.659591722756026</v>
          </cell>
          <cell r="AI5">
            <v>2.770971289842965</v>
          </cell>
          <cell r="AJ5">
            <v>3.146663733642233</v>
          </cell>
          <cell r="AK5">
            <v>3.2694948814504534</v>
          </cell>
          <cell r="AL5">
            <v>3.4967181276910315</v>
          </cell>
          <cell r="AM5">
            <v>3.6323109643000802</v>
          </cell>
          <cell r="AN5">
            <v>3.8821864694022752</v>
          </cell>
          <cell r="AO5">
            <v>4.8641302648909006</v>
          </cell>
          <cell r="AP5">
            <v>5.3147644220513142</v>
          </cell>
          <cell r="AQ5">
            <v>5.0955547421738707</v>
          </cell>
          <cell r="AR5">
            <v>5.2852468512398278</v>
          </cell>
          <cell r="AS5">
            <v>5.4305630125989914</v>
          </cell>
          <cell r="AT5">
            <v>6.4161586150926864</v>
          </cell>
          <cell r="AU5">
            <v>7.1290290919911117</v>
          </cell>
          <cell r="BF5">
            <v>3.6722264694022777</v>
          </cell>
        </row>
        <row r="6">
          <cell r="I6">
            <v>8.728926665510043</v>
          </cell>
          <cell r="J6">
            <v>9.1032677084520284</v>
          </cell>
          <cell r="K6">
            <v>10.419398600419296</v>
          </cell>
          <cell r="L6">
            <v>9.9069598280693416</v>
          </cell>
          <cell r="M6">
            <v>12.277152947344794</v>
          </cell>
          <cell r="X6">
            <v>1.8015288626199988</v>
          </cell>
          <cell r="Y6">
            <v>1.7807622664805691</v>
          </cell>
          <cell r="Z6">
            <v>1.7647709200019872</v>
          </cell>
          <cell r="AA6">
            <v>2.3193589555325862</v>
          </cell>
          <cell r="AB6">
            <v>2.3795751199698389</v>
          </cell>
          <cell r="AD6">
            <v>2.1881375496729887</v>
          </cell>
          <cell r="AE6">
            <v>2.2228976203174389</v>
          </cell>
          <cell r="AF6">
            <v>2.3866285300104808</v>
          </cell>
          <cell r="AG6">
            <v>2.3056040084511196</v>
          </cell>
          <cell r="AH6">
            <v>2.325123570352289</v>
          </cell>
          <cell r="AI6">
            <v>2.5462493404533282</v>
          </cell>
          <cell r="AJ6">
            <v>2.7299829088126062</v>
          </cell>
          <cell r="AK6">
            <v>2.8180427808010728</v>
          </cell>
          <cell r="AL6">
            <v>2.9662154634429299</v>
          </cell>
          <cell r="AM6">
            <v>3.1478780257755492</v>
          </cell>
          <cell r="AN6">
            <v>3.3450166773252423</v>
          </cell>
          <cell r="AO6">
            <v>4.0841298755345736</v>
          </cell>
          <cell r="AP6">
            <v>4.6447967899754694</v>
          </cell>
          <cell r="AQ6">
            <v>4.4110351699904271</v>
          </cell>
          <cell r="AR6">
            <v>4.6922325384616004</v>
          </cell>
          <cell r="AS6">
            <v>4.8713729108056167</v>
          </cell>
          <cell r="AT6">
            <v>5.548025689613679</v>
          </cell>
          <cell r="AU6">
            <v>6.1140934892184795</v>
          </cell>
          <cell r="BF6">
            <v>3.2194926773252437</v>
          </cell>
        </row>
        <row r="7">
          <cell r="AO7">
            <v>0.83964237245323403</v>
          </cell>
          <cell r="AP7">
            <v>0.87394217713656241</v>
          </cell>
          <cell r="AQ7">
            <v>0.86566338567262391</v>
          </cell>
          <cell r="AR7">
            <v>0.8877981805827827</v>
          </cell>
          <cell r="AS7">
            <v>0.89702907405805898</v>
          </cell>
          <cell r="AT7">
            <v>0.86469584410882483</v>
          </cell>
          <cell r="AU7">
            <v>0.8576334042579753</v>
          </cell>
        </row>
        <row r="8">
          <cell r="I8">
            <v>35.289706557377052</v>
          </cell>
          <cell r="J8">
            <v>33.933399999999999</v>
          </cell>
          <cell r="K8">
            <v>32.322000000000003</v>
          </cell>
          <cell r="L8">
            <v>32.351199999999999</v>
          </cell>
          <cell r="M8">
            <v>31.680199999999999</v>
          </cell>
          <cell r="N8">
            <v>29.805745161290321</v>
          </cell>
          <cell r="O8">
            <v>29.906706779661032</v>
          </cell>
          <cell r="P8">
            <v>31.478965079365075</v>
          </cell>
          <cell r="Q8">
            <v>31.69132459016393</v>
          </cell>
          <cell r="R8">
            <v>32.66654193548387</v>
          </cell>
          <cell r="S8">
            <v>32.45390508474577</v>
          </cell>
          <cell r="T8">
            <v>32.099451612903231</v>
          </cell>
          <cell r="U8">
            <v>32.702045161290329</v>
          </cell>
          <cell r="V8">
            <v>32.646173770491792</v>
          </cell>
          <cell r="W8">
            <v>33.287399999999998</v>
          </cell>
          <cell r="X8">
            <v>35.255120634920651</v>
          </cell>
          <cell r="Y8">
            <v>35.83311129032257</v>
          </cell>
          <cell r="Z8">
            <v>35.646999999999998</v>
          </cell>
          <cell r="AA8">
            <v>35.286499999999997</v>
          </cell>
          <cell r="AB8">
            <v>34.829500000000003</v>
          </cell>
          <cell r="AC8">
            <v>35.389843548387091</v>
          </cell>
          <cell r="AD8">
            <v>35.106046774193558</v>
          </cell>
          <cell r="AE8">
            <v>34.286299999999997</v>
          </cell>
          <cell r="AF8">
            <v>33.373800000000003</v>
          </cell>
          <cell r="AG8">
            <v>32.947000000000003</v>
          </cell>
          <cell r="AH8">
            <v>31.542200000000001</v>
          </cell>
          <cell r="AI8">
            <v>31.9468</v>
          </cell>
          <cell r="AJ8">
            <v>32.975000000000001</v>
          </cell>
          <cell r="AK8">
            <v>32.819699999999997</v>
          </cell>
          <cell r="AL8">
            <v>31.624500000000001</v>
          </cell>
          <cell r="AM8">
            <v>31.592500000000001</v>
          </cell>
          <cell r="AN8">
            <v>30.712299999999999</v>
          </cell>
          <cell r="AO8">
            <v>35.4758</v>
          </cell>
          <cell r="AP8">
            <v>35.109699999999997</v>
          </cell>
          <cell r="AQ8">
            <v>34.7029</v>
          </cell>
          <cell r="AR8">
            <v>33.163899999999998</v>
          </cell>
          <cell r="AS8">
            <v>31.741199999999999</v>
          </cell>
          <cell r="AT8">
            <v>33.163899999999998</v>
          </cell>
          <cell r="AU8">
            <v>31.609000000000002</v>
          </cell>
          <cell r="BF8">
            <v>30.712299999999999</v>
          </cell>
        </row>
        <row r="9">
          <cell r="I9">
            <v>35.8307</v>
          </cell>
          <cell r="J9">
            <v>32.680900000000001</v>
          </cell>
          <cell r="K9">
            <v>32.449800000000003</v>
          </cell>
          <cell r="L9">
            <v>32.406599999999997</v>
          </cell>
          <cell r="M9">
            <v>30.591899999999999</v>
          </cell>
          <cell r="N9">
            <v>29.308499999999999</v>
          </cell>
          <cell r="O9">
            <v>31.127099999999999</v>
          </cell>
          <cell r="P9">
            <v>31.390699999999999</v>
          </cell>
          <cell r="Q9">
            <v>32.813600000000001</v>
          </cell>
          <cell r="R9">
            <v>32.443199999999997</v>
          </cell>
          <cell r="S9">
            <v>32.454999999999998</v>
          </cell>
          <cell r="T9">
            <v>32.3733</v>
          </cell>
          <cell r="U9">
            <v>32.963000000000001</v>
          </cell>
          <cell r="V9">
            <v>32.555100000000003</v>
          </cell>
          <cell r="W9">
            <v>33.776800000000001</v>
          </cell>
          <cell r="X9">
            <v>36.369599999999998</v>
          </cell>
          <cell r="Y9">
            <v>36.0886</v>
          </cell>
          <cell r="Z9">
            <v>35.239199999999997</v>
          </cell>
          <cell r="AA9">
            <v>35.180199999999999</v>
          </cell>
          <cell r="AB9">
            <v>34.6999</v>
          </cell>
          <cell r="AC9">
            <v>35.8307</v>
          </cell>
          <cell r="AD9">
            <v>34.450099999999999</v>
          </cell>
          <cell r="AE9">
            <v>33.981400000000001</v>
          </cell>
          <cell r="AF9">
            <v>33.368400000000001</v>
          </cell>
          <cell r="AG9">
            <v>32.680900000000001</v>
          </cell>
          <cell r="AH9">
            <v>31.2318</v>
          </cell>
          <cell r="AI9">
            <v>33.167200000000001</v>
          </cell>
          <cell r="AJ9">
            <v>32.406599999999997</v>
          </cell>
          <cell r="AK9">
            <v>32.449800000000003</v>
          </cell>
          <cell r="AL9">
            <v>31.811699999999998</v>
          </cell>
          <cell r="AM9">
            <v>30.744299999999999</v>
          </cell>
          <cell r="AN9">
            <v>30.591899999999999</v>
          </cell>
          <cell r="AO9">
            <v>35.180199999999999</v>
          </cell>
          <cell r="AP9">
            <v>35.8307</v>
          </cell>
          <cell r="AQ9">
            <v>33.981400000000001</v>
          </cell>
          <cell r="AR9">
            <v>32.680900000000001</v>
          </cell>
          <cell r="AS9">
            <v>33.167200000000001</v>
          </cell>
          <cell r="AT9">
            <v>32.449800000000003</v>
          </cell>
          <cell r="AU9">
            <v>30.744299999999999</v>
          </cell>
          <cell r="BF9">
            <v>30.591899999999999</v>
          </cell>
        </row>
        <row r="29">
          <cell r="G29">
            <v>-178.356164383562</v>
          </cell>
          <cell r="H29">
            <v>-1050.0000000000002</v>
          </cell>
          <cell r="I29">
            <v>-1050</v>
          </cell>
          <cell r="J29">
            <v>-1050.0000000000002</v>
          </cell>
          <cell r="U29">
            <v>-178.356164383562</v>
          </cell>
          <cell r="V29">
            <v>-258.90410958904101</v>
          </cell>
          <cell r="Z29">
            <v>-261.780821917808</v>
          </cell>
          <cell r="AD29">
            <v>-258.904</v>
          </cell>
        </row>
        <row r="30">
          <cell r="J30">
            <v>4985.1961624739724</v>
          </cell>
          <cell r="K30">
            <v>5511.506733268493</v>
          </cell>
          <cell r="L30">
            <v>5419.0333699452049</v>
          </cell>
          <cell r="M30">
            <v>5614.5519080000004</v>
          </cell>
          <cell r="N30">
            <v>4814.2569999999996</v>
          </cell>
          <cell r="O30">
            <v>4814.2569999999996</v>
          </cell>
          <cell r="P30">
            <v>4814.2569999999996</v>
          </cell>
          <cell r="Q30">
            <v>4814.2569999999996</v>
          </cell>
          <cell r="R30">
            <v>4814.2569999999996</v>
          </cell>
          <cell r="S30">
            <v>4814.2569999999996</v>
          </cell>
          <cell r="T30">
            <v>4814.2569999999996</v>
          </cell>
          <cell r="U30">
            <v>4814.2569999999996</v>
          </cell>
          <cell r="V30">
            <v>4814.2569999999996</v>
          </cell>
          <cell r="W30">
            <v>4814.2569999999996</v>
          </cell>
          <cell r="X30">
            <v>4814.2569999999996</v>
          </cell>
          <cell r="Y30">
            <v>4814.2569999999996</v>
          </cell>
          <cell r="Z30">
            <v>4814</v>
          </cell>
          <cell r="AA30">
            <v>4814.2719999999999</v>
          </cell>
          <cell r="AB30">
            <v>4814.2719999999999</v>
          </cell>
          <cell r="AC30">
            <v>4814.2719999999999</v>
          </cell>
          <cell r="AD30">
            <v>4814.2929999999997</v>
          </cell>
          <cell r="AE30">
            <v>4814.3190583626374</v>
          </cell>
          <cell r="AF30">
            <v>5061.3676620326087</v>
          </cell>
          <cell r="AG30">
            <v>5245.2320779239126</v>
          </cell>
          <cell r="AH30">
            <v>5345.1549869999999</v>
          </cell>
          <cell r="AI30">
            <v>5500.1167873956038</v>
          </cell>
          <cell r="AJ30">
            <v>5584.9049171521738</v>
          </cell>
          <cell r="AK30">
            <v>5614.5519080000004</v>
          </cell>
          <cell r="AL30">
            <v>5614.5519080000004</v>
          </cell>
          <cell r="AM30">
            <v>5614.5519080000004</v>
          </cell>
          <cell r="AN30">
            <v>5614.5519080000004</v>
          </cell>
          <cell r="BF30">
            <v>5614.5519080000004</v>
          </cell>
        </row>
        <row r="31">
          <cell r="C31">
            <v>1.5999605751524579</v>
          </cell>
          <cell r="D31">
            <v>1.9688994707148779</v>
          </cell>
          <cell r="E31">
            <v>0.29870619713926977</v>
          </cell>
          <cell r="F31">
            <v>0.35491567464316087</v>
          </cell>
          <cell r="G31">
            <v>0.76081727979374414</v>
          </cell>
          <cell r="H31">
            <v>1.0606187004532617</v>
          </cell>
          <cell r="I31">
            <v>1.787054095186986</v>
          </cell>
          <cell r="J31">
            <v>2.9138499556926156</v>
          </cell>
          <cell r="K31">
            <v>4.4340792548496726</v>
          </cell>
          <cell r="L31">
            <v>4.460593402781452</v>
          </cell>
          <cell r="M31">
            <v>2.6303765073951748</v>
          </cell>
          <cell r="N31">
            <v>-2.6894273062810385E-2</v>
          </cell>
          <cell r="O31">
            <v>0.14728312536861987</v>
          </cell>
          <cell r="P31">
            <v>0.10787075546880817</v>
          </cell>
          <cell r="Q31">
            <v>8.5661645883702162E-2</v>
          </cell>
          <cell r="R31">
            <v>0.19420692496876557</v>
          </cell>
          <cell r="S31">
            <v>0.26108301157378233</v>
          </cell>
          <cell r="T31">
            <v>0.20194272859664245</v>
          </cell>
          <cell r="U31">
            <v>0.10358461465455344</v>
          </cell>
          <cell r="V31">
            <v>0.14667915112975538</v>
          </cell>
          <cell r="W31">
            <v>0.36745616825598271</v>
          </cell>
          <cell r="X31">
            <v>0.28810197343867916</v>
          </cell>
          <cell r="Y31">
            <v>0.25838140762884426</v>
          </cell>
          <cell r="Z31">
            <v>0.19830773615894809</v>
          </cell>
          <cell r="AA31">
            <v>0.56066927948422318</v>
          </cell>
          <cell r="AB31">
            <v>0.54012545444095528</v>
          </cell>
          <cell r="AC31">
            <v>0.48796282915433864</v>
          </cell>
          <cell r="AD31">
            <v>0.63620135534683242</v>
          </cell>
          <cell r="AE31">
            <v>0.72855653643298801</v>
          </cell>
          <cell r="AF31">
            <v>0.86012799237804227</v>
          </cell>
          <cell r="AG31">
            <v>0.68678110095322353</v>
          </cell>
          <cell r="AH31">
            <v>0.98590409087270725</v>
          </cell>
          <cell r="AI31">
            <v>1.3092497311080276</v>
          </cell>
          <cell r="AJ31">
            <v>1.4786584798474938</v>
          </cell>
          <cell r="AK31">
            <v>0.66026695302144378</v>
          </cell>
          <cell r="AL31">
            <v>0.67387758679741983</v>
          </cell>
          <cell r="AM31">
            <v>0.84865259634472001</v>
          </cell>
          <cell r="AN31">
            <v>0.44757937123159131</v>
          </cell>
          <cell r="BF31">
            <v>0.49776737030980817</v>
          </cell>
        </row>
        <row r="34">
          <cell r="J34">
            <v>1271.2039524106096</v>
          </cell>
        </row>
        <row r="37">
          <cell r="D37">
            <v>-613</v>
          </cell>
          <cell r="E37">
            <v>-386.74400000000003</v>
          </cell>
          <cell r="F37">
            <v>31.921502977061998</v>
          </cell>
          <cell r="G37">
            <v>-126.21408373686201</v>
          </cell>
          <cell r="H37">
            <v>-165.51109173241804</v>
          </cell>
          <cell r="I37">
            <v>-186.42087900479504</v>
          </cell>
          <cell r="J37">
            <v>-539.68478535981205</v>
          </cell>
          <cell r="K37">
            <v>-1127.8336445309328</v>
          </cell>
          <cell r="N37">
            <v>-1.3950879999999999E-2</v>
          </cell>
          <cell r="R37">
            <v>0</v>
          </cell>
          <cell r="V37">
            <v>-19.157653228191997</v>
          </cell>
          <cell r="Z37">
            <v>-10.400476729862001</v>
          </cell>
          <cell r="AD37">
            <v>-72.836029231999987</v>
          </cell>
          <cell r="AE37">
            <v>-92.732360810178989</v>
          </cell>
          <cell r="AF37">
            <v>-124.26129056984905</v>
          </cell>
          <cell r="AH37">
            <v>-189.37865765538601</v>
          </cell>
          <cell r="AI37">
            <v>-356.7418023528582</v>
          </cell>
          <cell r="AJ37">
            <v>-255.79549023576465</v>
          </cell>
        </row>
        <row r="38">
          <cell r="C38">
            <v>2451</v>
          </cell>
          <cell r="D38">
            <v>8359</v>
          </cell>
          <cell r="E38">
            <v>147.54</v>
          </cell>
          <cell r="F38">
            <v>-298.07577206272498</v>
          </cell>
          <cell r="G38">
            <v>506.41430900335786</v>
          </cell>
          <cell r="H38">
            <v>2628.3745511458674</v>
          </cell>
          <cell r="I38">
            <v>6021.7989916368942</v>
          </cell>
          <cell r="J38">
            <v>1380.6485665666301</v>
          </cell>
          <cell r="K38">
            <v>1878.6685194742386</v>
          </cell>
          <cell r="N38">
            <v>0</v>
          </cell>
          <cell r="R38">
            <v>0</v>
          </cell>
          <cell r="V38">
            <v>192.80832173209899</v>
          </cell>
          <cell r="Z38">
            <v>3289.8192637128</v>
          </cell>
          <cell r="AD38">
            <v>0</v>
          </cell>
          <cell r="AE38">
            <v>-1.69156295</v>
          </cell>
          <cell r="AF38">
            <v>-1214.9292228754421</v>
          </cell>
          <cell r="AH38">
            <v>0</v>
          </cell>
          <cell r="AI38">
            <v>894.87708966034802</v>
          </cell>
          <cell r="AJ38">
            <v>-4.4808597735419653</v>
          </cell>
        </row>
        <row r="39">
          <cell r="D39">
            <v>-1744.58</v>
          </cell>
          <cell r="E39">
            <v>1587.94</v>
          </cell>
          <cell r="F39">
            <v>458.08446489599999</v>
          </cell>
          <cell r="G39">
            <v>-438.2021690877657</v>
          </cell>
          <cell r="H39">
            <v>-50.104234876333749</v>
          </cell>
          <cell r="I39">
            <v>503.63341032299786</v>
          </cell>
          <cell r="J39">
            <v>3363.73687559463</v>
          </cell>
          <cell r="K39">
            <v>-66.376420307052214</v>
          </cell>
          <cell r="N39">
            <v>291.05450661000003</v>
          </cell>
          <cell r="R39">
            <v>-55.053591657683299</v>
          </cell>
          <cell r="V39">
            <v>-36.112902954755995</v>
          </cell>
          <cell r="Z39">
            <v>-3.2733200475500004</v>
          </cell>
          <cell r="AD39">
            <v>45.989523138615006</v>
          </cell>
          <cell r="AE39">
            <v>6.2450766466619658</v>
          </cell>
          <cell r="AF39">
            <v>-31.79136450303281</v>
          </cell>
          <cell r="AH39">
            <v>-4.9950657906240155</v>
          </cell>
          <cell r="AI39">
            <v>-4.2262506388079855</v>
          </cell>
          <cell r="AJ39">
            <v>16.795075464016001</v>
          </cell>
        </row>
        <row r="42">
          <cell r="E42">
            <v>0.56917630280227949</v>
          </cell>
          <cell r="I42">
            <v>3.1462915936106399</v>
          </cell>
          <cell r="J42">
            <v>3.9783514879701531</v>
          </cell>
          <cell r="K42">
            <v>4.6113319058785187</v>
          </cell>
          <cell r="L42">
            <v>6.1566154232849781</v>
          </cell>
          <cell r="M42">
            <v>1.4347434911530772</v>
          </cell>
          <cell r="N42">
            <v>0.10195924313969945</v>
          </cell>
          <cell r="O42">
            <v>4.4509256568561736E-2</v>
          </cell>
          <cell r="P42">
            <v>0.22644781946622444</v>
          </cell>
          <cell r="Q42">
            <v>-9.7512866471400228E-2</v>
          </cell>
          <cell r="R42">
            <v>8.6290604498582488E-2</v>
          </cell>
          <cell r="S42">
            <v>0.31783126151052438</v>
          </cell>
          <cell r="T42">
            <v>0.13187479062511712</v>
          </cell>
          <cell r="U42">
            <v>-0.22510488293762621</v>
          </cell>
          <cell r="V42">
            <v>3.1445169830443424E-2</v>
          </cell>
          <cell r="W42">
            <v>1.0708623834761568</v>
          </cell>
          <cell r="X42">
            <v>4.4596534064234715E-2</v>
          </cell>
          <cell r="Y42">
            <v>7.8461432277453381E-3</v>
          </cell>
          <cell r="Z42">
            <v>0.79822939179106611</v>
          </cell>
          <cell r="AA42">
            <v>1.1817349343503296</v>
          </cell>
          <cell r="AB42">
            <v>0.60647385488038252</v>
          </cell>
          <cell r="AC42">
            <v>0.55989857631495754</v>
          </cell>
          <cell r="AD42">
            <v>0.86566511300965976</v>
          </cell>
          <cell r="AE42">
            <v>0.55569591405874119</v>
          </cell>
          <cell r="AF42">
            <v>0.64247234001008913</v>
          </cell>
          <cell r="AG42">
            <v>1.9145181208916631</v>
          </cell>
          <cell r="AH42">
            <v>1.039280442845081</v>
          </cell>
          <cell r="AI42">
            <v>1.45</v>
          </cell>
          <cell r="AJ42">
            <v>1.7528168595482341</v>
          </cell>
          <cell r="AK42">
            <v>0.36923460348520321</v>
          </cell>
          <cell r="AL42">
            <v>0.61426078518916916</v>
          </cell>
          <cell r="AM42">
            <v>0.35716913966110292</v>
          </cell>
          <cell r="AN42">
            <v>9.4078962817602016E-2</v>
          </cell>
          <cell r="BF42">
            <v>9.4078907882358606E-2</v>
          </cell>
        </row>
        <row r="44">
          <cell r="AE44">
            <v>106689.10248027041</v>
          </cell>
          <cell r="AF44">
            <v>92766.872999999992</v>
          </cell>
          <cell r="AH44">
            <v>90728.180000000008</v>
          </cell>
          <cell r="AI44">
            <v>113545.432</v>
          </cell>
          <cell r="AJ44">
            <v>117788.95699999999</v>
          </cell>
          <cell r="AK44">
            <v>136764.42213999998</v>
          </cell>
          <cell r="AL44">
            <v>146435.27600000001</v>
          </cell>
          <cell r="AM44">
            <v>145317.351</v>
          </cell>
          <cell r="AN44">
            <v>143347.40800000002</v>
          </cell>
          <cell r="BF44">
            <v>141428.43800000002</v>
          </cell>
        </row>
        <row r="45">
          <cell r="M45">
            <v>-10968.865760275232</v>
          </cell>
          <cell r="AE45">
            <v>-5514.4246033218324</v>
          </cell>
          <cell r="AF45">
            <v>-4556.8997920644651</v>
          </cell>
          <cell r="AH45">
            <v>-13206.035969011054</v>
          </cell>
          <cell r="AI45">
            <v>-22662.716438063755</v>
          </cell>
          <cell r="AJ45">
            <v>-11283.192469024207</v>
          </cell>
          <cell r="AK45">
            <v>-5354.1564303541636</v>
          </cell>
          <cell r="AL45">
            <v>-6570.6960134551946</v>
          </cell>
          <cell r="AM45">
            <v>-8295.5737107312525</v>
          </cell>
          <cell r="AN45">
            <v>-10968.865760275232</v>
          </cell>
          <cell r="BF45">
            <v>-11266.088875051268</v>
          </cell>
        </row>
        <row r="47">
          <cell r="AE47">
            <v>-21586.360719009928</v>
          </cell>
          <cell r="AF47">
            <v>-25136.717668448793</v>
          </cell>
          <cell r="AH47">
            <v>-27236.301417741004</v>
          </cell>
        </row>
        <row r="49">
          <cell r="F49">
            <v>60434.997394367107</v>
          </cell>
          <cell r="AE49">
            <v>94796.490549151844</v>
          </cell>
          <cell r="AF49">
            <v>110635.743</v>
          </cell>
          <cell r="AH49">
            <v>127912.88099999999</v>
          </cell>
        </row>
        <row r="51">
          <cell r="F51">
            <v>1045.4480000000001</v>
          </cell>
          <cell r="AE51">
            <v>2008.8726125596804</v>
          </cell>
          <cell r="AF51">
            <v>2006.3019999999999</v>
          </cell>
          <cell r="AH51">
            <v>1786.7639999999999</v>
          </cell>
        </row>
        <row r="52">
          <cell r="AE52">
            <v>14874.07167302</v>
          </cell>
          <cell r="AF52">
            <v>14874.072</v>
          </cell>
          <cell r="AH52">
            <v>14874.072</v>
          </cell>
        </row>
        <row r="62">
          <cell r="V62">
            <v>9011.9463632585175</v>
          </cell>
          <cell r="W62">
            <v>6270.7956367414827</v>
          </cell>
          <cell r="X62">
            <v>2721.5540023357516</v>
          </cell>
        </row>
        <row r="63">
          <cell r="V63">
            <v>-2987.3820540580596</v>
          </cell>
          <cell r="W63">
            <v>-12576.755837949477</v>
          </cell>
        </row>
        <row r="64">
          <cell r="V64">
            <v>-14.299623337371051</v>
          </cell>
          <cell r="W64">
            <v>-5414.962426666687</v>
          </cell>
          <cell r="AD64">
            <v>0</v>
          </cell>
        </row>
        <row r="67">
          <cell r="V67">
            <v>-473.46302911220334</v>
          </cell>
          <cell r="W67">
            <v>-1161.6213194884926</v>
          </cell>
          <cell r="X67">
            <v>-685.18522365633999</v>
          </cell>
        </row>
        <row r="69">
          <cell r="C69">
            <v>3824.5039999999999</v>
          </cell>
        </row>
      </sheetData>
      <sheetData sheetId="1">
        <row r="4">
          <cell r="H4">
            <v>8.7759999999999998</v>
          </cell>
        </row>
      </sheetData>
      <sheetData sheetId="2"/>
      <sheetData sheetId="3">
        <row r="10">
          <cell r="B10">
            <v>3.2608613424657538</v>
          </cell>
        </row>
      </sheetData>
      <sheetData sheetId="4">
        <row r="35">
          <cell r="B35">
            <v>3055.3610296205165</v>
          </cell>
          <cell r="C35">
            <v>6102.1684313384721</v>
          </cell>
          <cell r="D35">
            <v>6778.685109531315</v>
          </cell>
          <cell r="E35">
            <v>7455.9693847665785</v>
          </cell>
          <cell r="F35">
            <v>7509.2737144666353</v>
          </cell>
          <cell r="G35">
            <v>6845.2786040171941</v>
          </cell>
          <cell r="H35">
            <v>7215.1220239255199</v>
          </cell>
          <cell r="J35">
            <v>10741.009230502443</v>
          </cell>
          <cell r="M35">
            <v>1861.8586377773379</v>
          </cell>
          <cell r="N35">
            <v>1899.6937990004214</v>
          </cell>
          <cell r="O35">
            <v>1877.2696341834057</v>
          </cell>
          <cell r="P35">
            <v>1817.1473138054134</v>
          </cell>
          <cell r="Q35">
            <v>1887.1482057008513</v>
          </cell>
          <cell r="R35">
            <v>1972.3551611329997</v>
          </cell>
          <cell r="S35">
            <v>1981.4910508493485</v>
          </cell>
          <cell r="T35">
            <v>1668.2792967834357</v>
          </cell>
          <cell r="U35">
            <v>1643.6953741709021</v>
          </cell>
          <cell r="V35">
            <v>1842.3452437457681</v>
          </cell>
          <cell r="W35">
            <v>1763.9337278786243</v>
          </cell>
          <cell r="X35">
            <v>1595.3065729086529</v>
          </cell>
          <cell r="Y35">
            <v>1603.6197107913426</v>
          </cell>
          <cell r="Z35">
            <v>1888.740212692057</v>
          </cell>
          <cell r="AA35">
            <v>1877.8535087463338</v>
          </cell>
          <cell r="AB35">
            <v>1844.9085259280391</v>
          </cell>
          <cell r="AC35">
            <v>2040.9668870113308</v>
          </cell>
          <cell r="AD35">
            <v>2088.690547958081</v>
          </cell>
          <cell r="AE35">
            <v>2173.5285232848573</v>
          </cell>
          <cell r="AG35">
            <v>2414.0152557526108</v>
          </cell>
          <cell r="AH35">
            <v>2618.3808414333807</v>
          </cell>
          <cell r="AI35">
            <v>2920.3300635757732</v>
          </cell>
          <cell r="AJ35">
            <v>2788.283069740678</v>
          </cell>
        </row>
        <row r="53">
          <cell r="B53">
            <v>397.42885199797178</v>
          </cell>
          <cell r="C53">
            <v>553.95371852544827</v>
          </cell>
          <cell r="D53">
            <v>461.31942145290526</v>
          </cell>
          <cell r="E53">
            <v>477.81732825296655</v>
          </cell>
          <cell r="F53">
            <v>568.2826667683745</v>
          </cell>
          <cell r="G53">
            <v>640.42140834613429</v>
          </cell>
          <cell r="H53">
            <v>775.45759419058766</v>
          </cell>
          <cell r="J53">
            <v>1441.4048154345535</v>
          </cell>
          <cell r="M53">
            <v>91.557287036988996</v>
          </cell>
          <cell r="N53">
            <v>132.95544735590909</v>
          </cell>
          <cell r="O53">
            <v>127.30929224791949</v>
          </cell>
          <cell r="P53">
            <v>125.99530161214834</v>
          </cell>
          <cell r="Q53">
            <v>139.73673381266647</v>
          </cell>
          <cell r="R53">
            <v>153.00190201054238</v>
          </cell>
          <cell r="S53">
            <v>135.71271579048877</v>
          </cell>
          <cell r="T53">
            <v>139.8313151546765</v>
          </cell>
          <cell r="U53">
            <v>145.83525829447248</v>
          </cell>
          <cell r="V53">
            <v>187.12774380063289</v>
          </cell>
          <cell r="W53">
            <v>167.22499514455529</v>
          </cell>
          <cell r="X53">
            <v>140.23341110647354</v>
          </cell>
          <cell r="Y53">
            <v>134.76860136557323</v>
          </cell>
          <cell r="Z53">
            <v>219.09517624800907</v>
          </cell>
          <cell r="AA53">
            <v>216.67175167448752</v>
          </cell>
          <cell r="AB53">
            <v>204.92206490251792</v>
          </cell>
          <cell r="AC53">
            <v>218.80670292258026</v>
          </cell>
          <cell r="AD53">
            <v>238.50753171692691</v>
          </cell>
          <cell r="AE53">
            <v>291.24958753349239</v>
          </cell>
          <cell r="AG53">
            <v>326.22326700803973</v>
          </cell>
          <cell r="AH53">
            <v>388.43675287149466</v>
          </cell>
          <cell r="AI53">
            <v>408.94250676954834</v>
          </cell>
          <cell r="AJ53">
            <v>317.80228878547109</v>
          </cell>
        </row>
      </sheetData>
      <sheetData sheetId="5"/>
      <sheetData sheetId="6"/>
      <sheetData sheetId="7"/>
      <sheetData sheetId="8"/>
      <sheetData sheetId="9"/>
      <sheetData sheetId="10"/>
      <sheetData sheetId="11">
        <row r="43">
          <cell r="H43">
            <v>10470.313663308314</v>
          </cell>
          <cell r="J43">
            <v>13055.700536732773</v>
          </cell>
        </row>
      </sheetData>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O115"/>
  <sheetViews>
    <sheetView tabSelected="1" view="pageBreakPreview" zoomScale="70" zoomScaleNormal="80" zoomScaleSheetLayoutView="70" workbookViewId="0">
      <pane xSplit="2" ySplit="2" topLeftCell="C3" activePane="bottomRight" state="frozen"/>
      <selection activeCell="AK52" sqref="AK52"/>
      <selection pane="topRight" activeCell="AK52" sqref="AK52"/>
      <selection pane="bottomLeft" activeCell="AK52" sqref="AK52"/>
      <selection pane="bottomRight" activeCell="A7" sqref="A7"/>
    </sheetView>
  </sheetViews>
  <sheetFormatPr defaultColWidth="9.1796875" defaultRowHeight="13" outlineLevelRow="1" outlineLevelCol="1" x14ac:dyDescent="0.3"/>
  <cols>
    <col min="1" max="1" width="54.08984375" style="3" customWidth="1"/>
    <col min="2" max="2" width="14.453125" style="2" customWidth="1"/>
    <col min="3" max="4" width="8.08984375" style="2" hidden="1" customWidth="1" outlineLevel="1"/>
    <col min="5" max="7" width="8.08984375" style="3" hidden="1" customWidth="1" outlineLevel="1"/>
    <col min="8" max="8" width="8.984375E-2" style="3" hidden="1" customWidth="1" outlineLevel="1"/>
    <col min="9" max="9" width="7.81640625" style="3" customWidth="1" collapsed="1"/>
    <col min="10" max="10" width="7.81640625" style="3" customWidth="1"/>
    <col min="11" max="11" width="8.6328125" style="3" customWidth="1" collapsed="1"/>
    <col min="12" max="12" width="10.90625" style="3" customWidth="1" collapsed="1"/>
    <col min="13" max="13" width="11" style="3" customWidth="1" collapsed="1"/>
    <col min="14" max="18" width="8" style="3" hidden="1" customWidth="1" outlineLevel="1"/>
    <col min="19" max="19" width="8" style="3" hidden="1" customWidth="1" outlineLevel="1" collapsed="1"/>
    <col min="20" max="22" width="8" style="3" hidden="1" customWidth="1" outlineLevel="1"/>
    <col min="23" max="28" width="8" style="2" hidden="1" customWidth="1" outlineLevel="1"/>
    <col min="29" max="32" width="8" style="3" hidden="1" customWidth="1" outlineLevel="1"/>
    <col min="33" max="33" width="6.453125" style="3" hidden="1" customWidth="1" outlineLevel="1"/>
    <col min="34" max="34" width="8.453125" style="3" customWidth="1" collapsed="1"/>
    <col min="35" max="35" width="8.54296875" style="3" customWidth="1"/>
    <col min="36" max="36" width="8.6328125" style="3" customWidth="1"/>
    <col min="37" max="37" width="8.26953125" style="3" customWidth="1"/>
    <col min="38" max="38" width="8.36328125" style="3" customWidth="1"/>
    <col min="39" max="39" width="8.54296875" style="3" customWidth="1"/>
    <col min="40" max="40" width="8.26953125" style="3" customWidth="1"/>
    <col min="41" max="42" width="8" style="3" hidden="1" customWidth="1"/>
    <col min="43" max="45" width="8.54296875" style="277" hidden="1" customWidth="1"/>
    <col min="46" max="50" width="7.54296875" style="277" hidden="1" customWidth="1"/>
    <col min="51" max="57" width="9.1796875" style="3" hidden="1" customWidth="1"/>
    <col min="58" max="59" width="0" style="3" hidden="1" customWidth="1"/>
    <col min="60" max="60" width="11.36328125" style="3" hidden="1" customWidth="1"/>
    <col min="61" max="64" width="0" style="3" hidden="1" customWidth="1"/>
    <col min="65" max="16384" width="9.1796875" style="3"/>
  </cols>
  <sheetData>
    <row r="1" spans="1:64" s="5" customFormat="1" ht="15" customHeight="1" x14ac:dyDescent="0.3">
      <c r="A1" s="1" t="s">
        <v>44</v>
      </c>
      <c r="B1" s="2"/>
      <c r="C1" s="3"/>
      <c r="D1" s="3"/>
      <c r="E1" s="3"/>
      <c r="F1" s="3"/>
      <c r="G1" s="4"/>
      <c r="H1" s="3"/>
      <c r="I1" s="3"/>
      <c r="J1" s="3"/>
      <c r="K1" s="3"/>
      <c r="L1" s="3"/>
      <c r="M1" s="3"/>
      <c r="N1" s="3"/>
      <c r="O1" s="3"/>
      <c r="P1" s="3"/>
      <c r="Q1" s="3"/>
      <c r="R1" s="4"/>
      <c r="S1" s="4"/>
      <c r="T1" s="4"/>
      <c r="U1" s="4"/>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BH1" s="3"/>
      <c r="BI1" s="6" t="s">
        <v>0</v>
      </c>
      <c r="BJ1" s="6" t="s">
        <v>1</v>
      </c>
      <c r="BK1" s="6"/>
      <c r="BL1" s="6" t="s">
        <v>2</v>
      </c>
    </row>
    <row r="2" spans="1:64" s="5" customFormat="1" ht="59.5" customHeight="1" x14ac:dyDescent="0.55000000000000004">
      <c r="A2" s="7" t="s">
        <v>45</v>
      </c>
      <c r="B2" s="8"/>
      <c r="C2" s="9">
        <v>2010</v>
      </c>
      <c r="D2" s="9">
        <v>2011</v>
      </c>
      <c r="E2" s="9">
        <v>2012</v>
      </c>
      <c r="F2" s="10" t="s">
        <v>3</v>
      </c>
      <c r="G2" s="10" t="s">
        <v>4</v>
      </c>
      <c r="H2" s="9">
        <v>2015</v>
      </c>
      <c r="I2" s="9">
        <v>2559</v>
      </c>
      <c r="J2" s="9">
        <v>2560</v>
      </c>
      <c r="K2" s="11">
        <v>2561</v>
      </c>
      <c r="L2" s="12" t="s">
        <v>122</v>
      </c>
      <c r="M2" s="13" t="s">
        <v>123</v>
      </c>
      <c r="N2" s="14" t="s">
        <v>5</v>
      </c>
      <c r="O2" s="14" t="s">
        <v>6</v>
      </c>
      <c r="P2" s="14" t="s">
        <v>7</v>
      </c>
      <c r="Q2" s="14" t="s">
        <v>8</v>
      </c>
      <c r="R2" s="14" t="s">
        <v>9</v>
      </c>
      <c r="S2" s="14" t="s">
        <v>10</v>
      </c>
      <c r="T2" s="14" t="s">
        <v>11</v>
      </c>
      <c r="U2" s="14" t="s">
        <v>12</v>
      </c>
      <c r="V2" s="14" t="s">
        <v>13</v>
      </c>
      <c r="W2" s="15" t="s">
        <v>14</v>
      </c>
      <c r="X2" s="15" t="s">
        <v>15</v>
      </c>
      <c r="Y2" s="14" t="s">
        <v>16</v>
      </c>
      <c r="Z2" s="14" t="s">
        <v>17</v>
      </c>
      <c r="AA2" s="14" t="s">
        <v>18</v>
      </c>
      <c r="AB2" s="14" t="s">
        <v>19</v>
      </c>
      <c r="AC2" s="14" t="s">
        <v>20</v>
      </c>
      <c r="AD2" s="14" t="s">
        <v>21</v>
      </c>
      <c r="AE2" s="14" t="s">
        <v>22</v>
      </c>
      <c r="AF2" s="14" t="s">
        <v>23</v>
      </c>
      <c r="AG2" s="14" t="s">
        <v>24</v>
      </c>
      <c r="AH2" s="14" t="s">
        <v>124</v>
      </c>
      <c r="AI2" s="14" t="s">
        <v>125</v>
      </c>
      <c r="AJ2" s="14" t="s">
        <v>126</v>
      </c>
      <c r="AK2" s="14" t="s">
        <v>127</v>
      </c>
      <c r="AL2" s="14" t="s">
        <v>128</v>
      </c>
      <c r="AM2" s="14" t="s">
        <v>129</v>
      </c>
      <c r="AN2" s="9" t="s">
        <v>130</v>
      </c>
      <c r="AO2" s="14" t="s">
        <v>25</v>
      </c>
      <c r="AP2" s="14" t="s">
        <v>26</v>
      </c>
      <c r="AQ2" s="14" t="s">
        <v>27</v>
      </c>
      <c r="AR2" s="14" t="s">
        <v>28</v>
      </c>
      <c r="AS2" s="14" t="s">
        <v>29</v>
      </c>
      <c r="AT2" s="14" t="s">
        <v>30</v>
      </c>
      <c r="AU2" s="14" t="s">
        <v>31</v>
      </c>
      <c r="AV2" s="14" t="s">
        <v>32</v>
      </c>
      <c r="AW2" s="16" t="s">
        <v>33</v>
      </c>
      <c r="AX2" s="16"/>
      <c r="AY2" s="3"/>
      <c r="AZ2" s="14" t="s">
        <v>25</v>
      </c>
      <c r="BA2" s="14" t="s">
        <v>26</v>
      </c>
      <c r="BB2" s="14" t="s">
        <v>27</v>
      </c>
      <c r="BC2" s="14" t="s">
        <v>28</v>
      </c>
      <c r="BD2" s="14" t="s">
        <v>29</v>
      </c>
      <c r="BE2" s="14" t="s">
        <v>30</v>
      </c>
      <c r="BH2" s="14" t="s">
        <v>34</v>
      </c>
      <c r="BI2" s="17"/>
      <c r="BJ2" s="17" t="s">
        <v>35</v>
      </c>
      <c r="BK2" s="17" t="s">
        <v>36</v>
      </c>
      <c r="BL2" s="5" t="s">
        <v>33</v>
      </c>
    </row>
    <row r="3" spans="1:64" s="29" customFormat="1" ht="25" x14ac:dyDescent="0.5">
      <c r="A3" s="81" t="s">
        <v>46</v>
      </c>
      <c r="B3" s="18"/>
      <c r="C3" s="19"/>
      <c r="D3" s="19"/>
      <c r="E3" s="19"/>
      <c r="F3" s="19"/>
      <c r="G3" s="20"/>
      <c r="H3" s="20"/>
      <c r="I3" s="20"/>
      <c r="J3" s="21"/>
      <c r="K3" s="21"/>
      <c r="L3" s="22"/>
      <c r="M3" s="23"/>
      <c r="N3" s="19"/>
      <c r="O3" s="19"/>
      <c r="P3" s="19"/>
      <c r="Q3" s="19"/>
      <c r="R3" s="19"/>
      <c r="S3" s="19"/>
      <c r="T3" s="19"/>
      <c r="U3" s="19"/>
      <c r="V3" s="24"/>
      <c r="W3" s="19"/>
      <c r="X3" s="19"/>
      <c r="Y3" s="19"/>
      <c r="Z3" s="19"/>
      <c r="AA3" s="19"/>
      <c r="AB3" s="19"/>
      <c r="AC3" s="19"/>
      <c r="AD3" s="19"/>
      <c r="AE3" s="19"/>
      <c r="AF3" s="19"/>
      <c r="AG3" s="19"/>
      <c r="AH3" s="19"/>
      <c r="AI3" s="19"/>
      <c r="AJ3" s="19"/>
      <c r="AK3" s="19"/>
      <c r="AL3" s="19"/>
      <c r="AM3" s="19"/>
      <c r="AN3" s="25"/>
      <c r="AO3" s="19"/>
      <c r="AP3" s="19"/>
      <c r="AQ3" s="19"/>
      <c r="AR3" s="19"/>
      <c r="AS3" s="19"/>
      <c r="AT3" s="19"/>
      <c r="AU3" s="26"/>
      <c r="AV3" s="27"/>
      <c r="AW3" s="27"/>
      <c r="AX3" s="27"/>
      <c r="AY3" s="28"/>
      <c r="BH3" s="27"/>
    </row>
    <row r="4" spans="1:64" x14ac:dyDescent="0.3">
      <c r="A4" s="280" t="s">
        <v>47</v>
      </c>
      <c r="B4" s="2" t="s">
        <v>48</v>
      </c>
      <c r="C4" s="30">
        <v>3.26</v>
      </c>
      <c r="D4" s="30">
        <v>5.4939999999999998</v>
      </c>
      <c r="E4" s="30">
        <v>6.78</v>
      </c>
      <c r="F4" s="30">
        <v>7.0289999999999999</v>
      </c>
      <c r="G4" s="30">
        <v>7.51</v>
      </c>
      <c r="H4" s="30">
        <v>8.7759999999999998</v>
      </c>
      <c r="I4" s="30">
        <f>'[1]Historical Financials in THB'!I4</f>
        <v>10.470313663308314</v>
      </c>
      <c r="J4" s="31">
        <f>'[1]Historical Financials in THB'!J4</f>
        <v>10.691965558165966</v>
      </c>
      <c r="K4" s="31">
        <f>'[1]Installed Capacities'!J43/1000</f>
        <v>13.055700536732774</v>
      </c>
      <c r="L4" s="32"/>
      <c r="M4" s="33"/>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5"/>
      <c r="AO4" s="34"/>
      <c r="AP4" s="34"/>
      <c r="AQ4" s="34"/>
      <c r="AR4" s="34"/>
      <c r="AS4" s="34"/>
      <c r="AT4" s="34"/>
      <c r="AU4" s="36"/>
      <c r="AV4" s="37"/>
      <c r="AW4" s="37"/>
      <c r="AX4" s="37"/>
      <c r="BH4" s="37"/>
    </row>
    <row r="5" spans="1:64" x14ac:dyDescent="0.3">
      <c r="A5" s="280" t="s">
        <v>49</v>
      </c>
      <c r="B5" s="2" t="s">
        <v>48</v>
      </c>
      <c r="C5" s="38">
        <v>3.260861095890411</v>
      </c>
      <c r="D5" s="38">
        <v>5.0987422999999996</v>
      </c>
      <c r="E5" s="38">
        <v>6.2811430557377044</v>
      </c>
      <c r="F5" s="38">
        <v>6.8188870000000001</v>
      </c>
      <c r="G5" s="38">
        <f>SUM(R5:U5)</f>
        <v>7.3134799999999993</v>
      </c>
      <c r="H5" s="38">
        <f>SUM(V5:Y5)</f>
        <v>8.2030046986301386</v>
      </c>
      <c r="I5" s="30">
        <f>'[1]Historical Financials in THB'!I5</f>
        <v>10.178894686942215</v>
      </c>
      <c r="J5" s="31">
        <f>'[1]Historical Financials in THB'!J5</f>
        <v>10.380801593413699</v>
      </c>
      <c r="K5" s="31">
        <f>'[1]Historical Financials in THB'!K5</f>
        <v>11.846721627691677</v>
      </c>
      <c r="L5" s="39">
        <f>'[1]Historical Financials in THB'!L5</f>
        <v>11.238975528816145</v>
      </c>
      <c r="M5" s="40">
        <f>'[1]Historical Financials in THB'!M5</f>
        <v>14.280710442843841</v>
      </c>
      <c r="N5" s="38">
        <v>1.67126317</v>
      </c>
      <c r="O5" s="38">
        <v>1.6925056200000004</v>
      </c>
      <c r="P5" s="38">
        <v>1.712436001095889</v>
      </c>
      <c r="Q5" s="38">
        <v>1.7426822089041107</v>
      </c>
      <c r="R5" s="38">
        <v>1.7105372100000003</v>
      </c>
      <c r="S5" s="38">
        <v>1.8487242999999998</v>
      </c>
      <c r="T5" s="38">
        <v>1.8982822399999999</v>
      </c>
      <c r="U5" s="38">
        <v>1.8559362500000001</v>
      </c>
      <c r="V5" s="38">
        <v>1.8601375068493151</v>
      </c>
      <c r="W5" s="41">
        <v>2.0221659753424661</v>
      </c>
      <c r="X5" s="41">
        <f>'[1]Historical Financials in THB'!X5</f>
        <v>2.157687594520548</v>
      </c>
      <c r="Y5" s="41">
        <f>'[1]Historical Financials in THB'!Y5</f>
        <v>2.1630136219178082</v>
      </c>
      <c r="Z5" s="41">
        <f>'[1]Historical Financials in THB'!Z5</f>
        <v>2.2045906940386901</v>
      </c>
      <c r="AA5" s="41">
        <f>'[1]Historical Financials in THB'!AA5</f>
        <v>2.6595395708522105</v>
      </c>
      <c r="AB5" s="41">
        <f>'[1]Historical Financials in THB'!AB5</f>
        <v>2.6688661836283969</v>
      </c>
      <c r="AC5" s="41">
        <f>I5-Z5-AA5-AB5</f>
        <v>2.6458982384229173</v>
      </c>
      <c r="AD5" s="41">
        <f>'[1]Historical Financials in THB'!AD5</f>
        <v>2.5281743660283835</v>
      </c>
      <c r="AE5" s="41">
        <f>'[1]Historical Financials in THB'!AE5</f>
        <v>2.5673803761454876</v>
      </c>
      <c r="AF5" s="41">
        <f>'[1]Historical Financials in THB'!AF5</f>
        <v>2.6012438064418326</v>
      </c>
      <c r="AG5" s="41">
        <f>'[1]Historical Financials in THB'!AG5</f>
        <v>2.6840030447979952</v>
      </c>
      <c r="AH5" s="41">
        <f>'[1]Historical Financials in THB'!AH5</f>
        <v>2.659591722756026</v>
      </c>
      <c r="AI5" s="41">
        <f>'[1]Historical Financials in THB'!AI5</f>
        <v>2.770971289842965</v>
      </c>
      <c r="AJ5" s="41">
        <f>'[1]Historical Financials in THB'!AJ5</f>
        <v>3.146663733642233</v>
      </c>
      <c r="AK5" s="41">
        <f>'[1]Historical Financials in THB'!AK5</f>
        <v>3.2694948814504534</v>
      </c>
      <c r="AL5" s="42">
        <f>'[1]Historical Financials in THB'!AL5</f>
        <v>3.4967181276910315</v>
      </c>
      <c r="AM5" s="42">
        <f>'[1]Historical Financials in THB'!AM5</f>
        <v>3.6323109643000802</v>
      </c>
      <c r="AN5" s="43">
        <f>'[1]Historical Financials in THB'!AN5</f>
        <v>3.8821864694022752</v>
      </c>
      <c r="AO5" s="41">
        <f>'[1]Historical Financials in THB'!AO5</f>
        <v>4.8641302648909006</v>
      </c>
      <c r="AP5" s="41">
        <f>'[1]Historical Financials in THB'!AP5</f>
        <v>5.3147644220513142</v>
      </c>
      <c r="AQ5" s="41">
        <f>'[1]Historical Financials in THB'!AQ5</f>
        <v>5.0955547421738707</v>
      </c>
      <c r="AR5" s="41">
        <f>'[1]Historical Financials in THB'!AR5</f>
        <v>5.2852468512398278</v>
      </c>
      <c r="AS5" s="41">
        <f>'[1]Historical Financials in THB'!AS5</f>
        <v>5.4305630125989914</v>
      </c>
      <c r="AT5" s="41">
        <f>'[1]Historical Financials in THB'!AT5</f>
        <v>6.4161586150926864</v>
      </c>
      <c r="AU5" s="44">
        <f>'[1]Historical Financials in THB'!AU5</f>
        <v>7.1290290919911117</v>
      </c>
      <c r="AV5" s="45"/>
      <c r="AW5" s="45"/>
      <c r="AX5" s="45"/>
      <c r="AZ5" s="46">
        <v>0</v>
      </c>
      <c r="BA5" s="46">
        <v>0</v>
      </c>
      <c r="BB5" s="46">
        <v>0</v>
      </c>
      <c r="BC5" s="46">
        <v>0</v>
      </c>
      <c r="BD5" s="46">
        <v>0</v>
      </c>
      <c r="BE5" s="46"/>
      <c r="BH5" s="47">
        <f>'[1]Historical Financials in THB'!BF5</f>
        <v>3.6722264694022777</v>
      </c>
    </row>
    <row r="6" spans="1:64" x14ac:dyDescent="0.3">
      <c r="A6" s="280" t="s">
        <v>50</v>
      </c>
      <c r="B6" s="2" t="s">
        <v>48</v>
      </c>
      <c r="C6" s="48">
        <v>3.1855030000000002</v>
      </c>
      <c r="D6" s="48">
        <v>4.3613119999999999</v>
      </c>
      <c r="E6" s="48">
        <v>5.2548760000000003</v>
      </c>
      <c r="F6" s="48">
        <v>5.8039160000000001</v>
      </c>
      <c r="G6" s="48">
        <f>SUM(R6:U6)</f>
        <v>6.2494175399999996</v>
      </c>
      <c r="H6" s="48">
        <f>SUM(V6:Y6)</f>
        <v>7.023597275263648</v>
      </c>
      <c r="I6" s="49">
        <f>'[1]Historical Financials in THB'!I6</f>
        <v>8.728926665510043</v>
      </c>
      <c r="J6" s="49">
        <f>'[1]Historical Financials in THB'!J6</f>
        <v>9.1032677084520284</v>
      </c>
      <c r="K6" s="49">
        <f>'[1]Historical Financials in THB'!K6</f>
        <v>10.419398600419296</v>
      </c>
      <c r="L6" s="50">
        <f>'[1]Historical Financials in THB'!L6</f>
        <v>9.9069598280693416</v>
      </c>
      <c r="M6" s="51">
        <f>'[1]Historical Financials in THB'!M6</f>
        <v>12.277152947344794</v>
      </c>
      <c r="N6" s="49">
        <v>1.4233449847838788</v>
      </c>
      <c r="O6" s="49">
        <v>1.4457370687095275</v>
      </c>
      <c r="P6" s="49">
        <v>1.470999958875725</v>
      </c>
      <c r="Q6" s="49">
        <v>1.4638338576308696</v>
      </c>
      <c r="R6" s="49">
        <v>1.5054495400000001</v>
      </c>
      <c r="S6" s="49">
        <v>1.5868450000000001</v>
      </c>
      <c r="T6" s="49">
        <v>1.6325160000000001</v>
      </c>
      <c r="U6" s="49">
        <v>1.524607</v>
      </c>
      <c r="V6" s="49">
        <v>1.6267209389142077</v>
      </c>
      <c r="W6" s="52">
        <v>1.8145852072488726</v>
      </c>
      <c r="X6" s="52">
        <f>'[1]Historical Financials in THB'!X6</f>
        <v>1.8015288626199988</v>
      </c>
      <c r="Y6" s="52">
        <f>'[1]Historical Financials in THB'!Y6</f>
        <v>1.7807622664805691</v>
      </c>
      <c r="Z6" s="52">
        <f>'[1]Historical Financials in THB'!Z6</f>
        <v>1.7647709200019872</v>
      </c>
      <c r="AA6" s="52">
        <f>'[1]Historical Financials in THB'!AA6</f>
        <v>2.3193589555325862</v>
      </c>
      <c r="AB6" s="52">
        <f>'[1]Historical Financials in THB'!AB6</f>
        <v>2.3795751199698389</v>
      </c>
      <c r="AC6" s="52">
        <f>I6-Z6-AA6-AB6</f>
        <v>2.2652216700056305</v>
      </c>
      <c r="AD6" s="52">
        <f>'[1]Historical Financials in THB'!AD6</f>
        <v>2.1881375496729887</v>
      </c>
      <c r="AE6" s="52">
        <f>'[1]Historical Financials in THB'!AE6</f>
        <v>2.2228976203174389</v>
      </c>
      <c r="AF6" s="52">
        <f>'[1]Historical Financials in THB'!AF6</f>
        <v>2.3866285300104808</v>
      </c>
      <c r="AG6" s="52">
        <f>'[1]Historical Financials in THB'!AG6</f>
        <v>2.3056040084511196</v>
      </c>
      <c r="AH6" s="52">
        <f>'[1]Historical Financials in THB'!AH6</f>
        <v>2.325123570352289</v>
      </c>
      <c r="AI6" s="52">
        <f>'[1]Historical Financials in THB'!AI6</f>
        <v>2.5462493404533282</v>
      </c>
      <c r="AJ6" s="52">
        <f>'[1]Historical Financials in THB'!AJ6</f>
        <v>2.7299829088126062</v>
      </c>
      <c r="AK6" s="52">
        <f>'[1]Historical Financials in THB'!AK6</f>
        <v>2.8180427808010728</v>
      </c>
      <c r="AL6" s="52">
        <f>'[1]Historical Financials in THB'!AL6</f>
        <v>2.9662154634429299</v>
      </c>
      <c r="AM6" s="52">
        <f>'[1]Historical Financials in THB'!AM6</f>
        <v>3.1478780257755492</v>
      </c>
      <c r="AN6" s="53">
        <f>'[1]Historical Financials in THB'!AN6</f>
        <v>3.3450166773252423</v>
      </c>
      <c r="AO6" s="52">
        <f>'[1]Historical Financials in THB'!AO6</f>
        <v>4.0841298755345736</v>
      </c>
      <c r="AP6" s="52">
        <f>'[1]Historical Financials in THB'!AP6</f>
        <v>4.6447967899754694</v>
      </c>
      <c r="AQ6" s="52">
        <f>'[1]Historical Financials in THB'!AQ6</f>
        <v>4.4110351699904271</v>
      </c>
      <c r="AR6" s="52">
        <f>'[1]Historical Financials in THB'!AR6</f>
        <v>4.6922325384616004</v>
      </c>
      <c r="AS6" s="52">
        <f>'[1]Historical Financials in THB'!AS6</f>
        <v>4.8713729108056167</v>
      </c>
      <c r="AT6" s="52">
        <f>'[1]Historical Financials in THB'!AT6</f>
        <v>5.548025689613679</v>
      </c>
      <c r="AU6" s="54">
        <f>'[1]Historical Financials in THB'!AU6</f>
        <v>6.1140934892184795</v>
      </c>
      <c r="AV6" s="55"/>
      <c r="AW6" s="55"/>
      <c r="AX6" s="55"/>
      <c r="AZ6" s="46">
        <v>0</v>
      </c>
      <c r="BA6" s="46">
        <v>0</v>
      </c>
      <c r="BB6" s="46">
        <v>0</v>
      </c>
      <c r="BC6" s="46">
        <v>0</v>
      </c>
      <c r="BD6" s="46">
        <v>0</v>
      </c>
      <c r="BE6" s="46"/>
      <c r="BH6" s="56">
        <f>'[1]Historical Financials in THB'!BF6</f>
        <v>3.2194926773252437</v>
      </c>
    </row>
    <row r="7" spans="1:64" s="57" customFormat="1" x14ac:dyDescent="0.3">
      <c r="A7" s="279" t="s">
        <v>51</v>
      </c>
      <c r="B7" s="58" t="s">
        <v>37</v>
      </c>
      <c r="C7" s="59">
        <f t="shared" ref="C7" si="0">C6/C5</f>
        <v>0.97689012390457763</v>
      </c>
      <c r="D7" s="59">
        <f>D6/D5</f>
        <v>0.85537015667569627</v>
      </c>
      <c r="E7" s="59">
        <f>E6/E5</f>
        <v>0.83661141823537533</v>
      </c>
      <c r="F7" s="59">
        <f>F6/F5</f>
        <v>0.85115298141764195</v>
      </c>
      <c r="G7" s="59">
        <f>G6/G5</f>
        <v>0.85450668354873471</v>
      </c>
      <c r="H7" s="60">
        <f>H6/H5</f>
        <v>0.85622251032436369</v>
      </c>
      <c r="I7" s="60">
        <f t="shared" ref="I7:X7" si="1">I6/I5</f>
        <v>0.85755152538396595</v>
      </c>
      <c r="J7" s="61">
        <f t="shared" si="1"/>
        <v>0.87693302164909626</v>
      </c>
      <c r="K7" s="61">
        <f t="shared" si="1"/>
        <v>0.87951746718383106</v>
      </c>
      <c r="L7" s="62">
        <f t="shared" si="1"/>
        <v>0.88148246276259035</v>
      </c>
      <c r="M7" s="63">
        <f t="shared" si="1"/>
        <v>0.85970183321635496</v>
      </c>
      <c r="N7" s="59">
        <f t="shared" si="1"/>
        <v>0.85165820101443324</v>
      </c>
      <c r="O7" s="59">
        <f t="shared" si="1"/>
        <v>0.85419927214748459</v>
      </c>
      <c r="P7" s="59">
        <f t="shared" si="1"/>
        <v>0.85901018078009639</v>
      </c>
      <c r="Q7" s="59">
        <f t="shared" si="1"/>
        <v>0.83998898373525288</v>
      </c>
      <c r="R7" s="59">
        <f t="shared" si="1"/>
        <v>0.88010335653557625</v>
      </c>
      <c r="S7" s="59">
        <f t="shared" si="1"/>
        <v>0.85834594157711908</v>
      </c>
      <c r="T7" s="59">
        <f t="shared" si="1"/>
        <v>0.85999645658592905</v>
      </c>
      <c r="U7" s="59">
        <f t="shared" si="1"/>
        <v>0.821475953174577</v>
      </c>
      <c r="V7" s="59">
        <f t="shared" si="1"/>
        <v>0.87451649833647704</v>
      </c>
      <c r="W7" s="59">
        <f t="shared" si="1"/>
        <v>0.89734731440210369</v>
      </c>
      <c r="X7" s="59">
        <f t="shared" si="1"/>
        <v>0.8349349865082345</v>
      </c>
      <c r="Y7" s="59">
        <f>Y6/Y5</f>
        <v>0.82327834112375087</v>
      </c>
      <c r="Z7" s="59">
        <f t="shared" ref="Z7" si="2">Z6/Z5</f>
        <v>0.80049821709490343</v>
      </c>
      <c r="AA7" s="59">
        <f>AA6/AA5</f>
        <v>0.87209041029210244</v>
      </c>
      <c r="AB7" s="59">
        <f>AB6/AB5</f>
        <v>0.89160525715633343</v>
      </c>
      <c r="AC7" s="59">
        <f t="shared" ref="AC7:AN7" si="3">AC6/AC5</f>
        <v>0.85612577124500888</v>
      </c>
      <c r="AD7" s="59">
        <f t="shared" si="3"/>
        <v>0.86550104260032779</v>
      </c>
      <c r="AE7" s="59">
        <f t="shared" si="3"/>
        <v>0.86582324963267243</v>
      </c>
      <c r="AF7" s="59">
        <f t="shared" si="3"/>
        <v>0.91749513217489675</v>
      </c>
      <c r="AG7" s="59">
        <f t="shared" si="3"/>
        <v>0.85901691241361655</v>
      </c>
      <c r="AH7" s="59">
        <f t="shared" si="3"/>
        <v>0.87424079059129367</v>
      </c>
      <c r="AI7" s="59">
        <f t="shared" si="3"/>
        <v>0.91890137937792482</v>
      </c>
      <c r="AJ7" s="59">
        <f t="shared" si="3"/>
        <v>0.86758012291725795</v>
      </c>
      <c r="AK7" s="59">
        <f t="shared" si="3"/>
        <v>0.8619199243250989</v>
      </c>
      <c r="AL7" s="59">
        <f t="shared" si="3"/>
        <v>0.8482855509436199</v>
      </c>
      <c r="AM7" s="59">
        <f t="shared" si="3"/>
        <v>0.86663230563524241</v>
      </c>
      <c r="AN7" s="64">
        <f t="shared" si="3"/>
        <v>0.86163215077102184</v>
      </c>
      <c r="AO7" s="59">
        <f>'[1]Historical Financials in THB'!AO7</f>
        <v>0.83964237245323403</v>
      </c>
      <c r="AP7" s="59">
        <f>'[1]Historical Financials in THB'!AP7</f>
        <v>0.87394217713656241</v>
      </c>
      <c r="AQ7" s="59">
        <f>'[1]Historical Financials in THB'!AQ7</f>
        <v>0.86566338567262391</v>
      </c>
      <c r="AR7" s="59">
        <f>'[1]Historical Financials in THB'!AR7</f>
        <v>0.8877981805827827</v>
      </c>
      <c r="AS7" s="59">
        <f>'[1]Historical Financials in THB'!AS7</f>
        <v>0.89702907405805898</v>
      </c>
      <c r="AT7" s="59">
        <f>'[1]Historical Financials in THB'!AT7</f>
        <v>0.86469584410882483</v>
      </c>
      <c r="AU7" s="65">
        <f>'[1]Historical Financials in THB'!AU7</f>
        <v>0.8576334042579753</v>
      </c>
      <c r="AV7" s="66"/>
      <c r="AW7" s="66"/>
      <c r="AX7" s="66"/>
      <c r="AZ7" s="46">
        <v>0</v>
      </c>
      <c r="BA7" s="46">
        <v>0</v>
      </c>
      <c r="BB7" s="46">
        <v>0</v>
      </c>
      <c r="BC7" s="46">
        <v>0</v>
      </c>
      <c r="BD7" s="46">
        <v>0</v>
      </c>
      <c r="BE7" s="46"/>
      <c r="BH7" s="59">
        <f>BH6/BH5</f>
        <v>0.87671408725760736</v>
      </c>
    </row>
    <row r="8" spans="1:64" x14ac:dyDescent="0.3">
      <c r="A8" s="280" t="s">
        <v>52</v>
      </c>
      <c r="B8" s="2" t="s">
        <v>53</v>
      </c>
      <c r="C8" s="38">
        <v>31.701000000000001</v>
      </c>
      <c r="D8" s="38">
        <v>30.496700000000001</v>
      </c>
      <c r="E8" s="38">
        <v>31.087</v>
      </c>
      <c r="F8" s="38">
        <v>30.729800000000001</v>
      </c>
      <c r="G8" s="38">
        <v>32.480800000000002</v>
      </c>
      <c r="H8" s="38">
        <v>34.286099999999998</v>
      </c>
      <c r="I8" s="38">
        <f>'[1]Historical Financials in THB'!I8</f>
        <v>35.289706557377052</v>
      </c>
      <c r="J8" s="67">
        <f>'[1]Historical Financials in THB'!J8</f>
        <v>33.933399999999999</v>
      </c>
      <c r="K8" s="67">
        <f>'[1]Historical Financials in THB'!K8</f>
        <v>32.322000000000003</v>
      </c>
      <c r="L8" s="68">
        <f>'[1]Historical Financials in THB'!L8</f>
        <v>32.351199999999999</v>
      </c>
      <c r="M8" s="69">
        <f>'[1]Historical Financials in THB'!M8</f>
        <v>31.680199999999999</v>
      </c>
      <c r="N8" s="38">
        <f>'[1]Historical Financials in THB'!N8</f>
        <v>29.805745161290321</v>
      </c>
      <c r="O8" s="38">
        <f>'[1]Historical Financials in THB'!O8</f>
        <v>29.906706779661032</v>
      </c>
      <c r="P8" s="38">
        <f>'[1]Historical Financials in THB'!P8</f>
        <v>31.478965079365075</v>
      </c>
      <c r="Q8" s="38">
        <f>'[1]Historical Financials in THB'!Q8</f>
        <v>31.69132459016393</v>
      </c>
      <c r="R8" s="38">
        <f>'[1]Historical Financials in THB'!R8</f>
        <v>32.66654193548387</v>
      </c>
      <c r="S8" s="38">
        <f>'[1]Historical Financials in THB'!S8</f>
        <v>32.45390508474577</v>
      </c>
      <c r="T8" s="38">
        <f>'[1]Historical Financials in THB'!T8</f>
        <v>32.099451612903231</v>
      </c>
      <c r="U8" s="38">
        <f>'[1]Historical Financials in THB'!U8</f>
        <v>32.702045161290329</v>
      </c>
      <c r="V8" s="38">
        <f>'[1]Historical Financials in THB'!V8</f>
        <v>32.646173770491792</v>
      </c>
      <c r="W8" s="38">
        <f>'[1]Historical Financials in THB'!W8</f>
        <v>33.287399999999998</v>
      </c>
      <c r="X8" s="38">
        <f>'[1]Historical Financials in THB'!X8</f>
        <v>35.255120634920651</v>
      </c>
      <c r="Y8" s="38">
        <f>'[1]Historical Financials in THB'!Y8</f>
        <v>35.83311129032257</v>
      </c>
      <c r="Z8" s="38">
        <f>'[1]Historical Financials in THB'!Z8</f>
        <v>35.646999999999998</v>
      </c>
      <c r="AA8" s="38">
        <f>'[1]Historical Financials in THB'!AA8</f>
        <v>35.286499999999997</v>
      </c>
      <c r="AB8" s="38">
        <f>'[1]Historical Financials in THB'!AB8</f>
        <v>34.829500000000003</v>
      </c>
      <c r="AC8" s="70">
        <f>'[1]Historical Financials in THB'!AC8</f>
        <v>35.389843548387091</v>
      </c>
      <c r="AD8" s="70">
        <f>'[1]Historical Financials in THB'!AD8</f>
        <v>35.106046774193558</v>
      </c>
      <c r="AE8" s="70">
        <f>'[1]Historical Financials in THB'!AE8</f>
        <v>34.286299999999997</v>
      </c>
      <c r="AF8" s="70">
        <f>'[1]Historical Financials in THB'!AF8</f>
        <v>33.373800000000003</v>
      </c>
      <c r="AG8" s="70">
        <f>'[1]Historical Financials in THB'!AG8</f>
        <v>32.947000000000003</v>
      </c>
      <c r="AH8" s="70">
        <f>'[1]Historical Financials in THB'!AH8</f>
        <v>31.542200000000001</v>
      </c>
      <c r="AI8" s="70">
        <f>'[1]Historical Financials in THB'!AI8</f>
        <v>31.9468</v>
      </c>
      <c r="AJ8" s="70">
        <f>'[1]Historical Financials in THB'!AJ8</f>
        <v>32.975000000000001</v>
      </c>
      <c r="AK8" s="70">
        <f>'[1]Historical Financials in THB'!AK8</f>
        <v>32.819699999999997</v>
      </c>
      <c r="AL8" s="70">
        <f>'[1]Historical Financials in THB'!AL8</f>
        <v>31.624500000000001</v>
      </c>
      <c r="AM8" s="70">
        <f>'[1]Historical Financials in THB'!AM8</f>
        <v>31.592500000000001</v>
      </c>
      <c r="AN8" s="71">
        <f>'[1]Historical Financials in THB'!AN8</f>
        <v>30.712299999999999</v>
      </c>
      <c r="AO8" s="70">
        <f>'[1]Historical Financials in THB'!AO8</f>
        <v>35.4758</v>
      </c>
      <c r="AP8" s="70">
        <f>'[1]Historical Financials in THB'!AP8</f>
        <v>35.109699999999997</v>
      </c>
      <c r="AQ8" s="70">
        <f>'[1]Historical Financials in THB'!AQ8</f>
        <v>34.7029</v>
      </c>
      <c r="AR8" s="70">
        <f>'[1]Historical Financials in THB'!AR8</f>
        <v>33.163899999999998</v>
      </c>
      <c r="AS8" s="70">
        <f>'[1]Historical Financials in THB'!AS8</f>
        <v>31.741199999999999</v>
      </c>
      <c r="AT8" s="70">
        <f>'[1]Historical Financials in THB'!AT8</f>
        <v>33.163899999999998</v>
      </c>
      <c r="AU8" s="72">
        <f>'[1]Historical Financials in THB'!AU8</f>
        <v>31.609000000000002</v>
      </c>
      <c r="AV8" s="73"/>
      <c r="AW8" s="73"/>
      <c r="AX8" s="73"/>
      <c r="AZ8" s="46">
        <v>0</v>
      </c>
      <c r="BA8" s="46">
        <v>0</v>
      </c>
      <c r="BB8" s="46">
        <v>0</v>
      </c>
      <c r="BC8" s="46">
        <v>0</v>
      </c>
      <c r="BD8" s="46">
        <v>0</v>
      </c>
      <c r="BE8" s="46"/>
      <c r="BH8" s="70">
        <f>'[1]Historical Financials in THB'!BF8</f>
        <v>30.712299999999999</v>
      </c>
      <c r="BJ8" s="46"/>
      <c r="BK8" s="74">
        <v>31.609000000000002</v>
      </c>
      <c r="BL8" s="75">
        <v>31.124400000000001</v>
      </c>
    </row>
    <row r="9" spans="1:64" x14ac:dyDescent="0.3">
      <c r="A9" s="280" t="s">
        <v>54</v>
      </c>
      <c r="B9" s="2" t="s">
        <v>53</v>
      </c>
      <c r="C9" s="30">
        <v>30.151299999999999</v>
      </c>
      <c r="D9" s="30">
        <v>31.691199999999998</v>
      </c>
      <c r="E9" s="30">
        <v>30.631599999999999</v>
      </c>
      <c r="F9" s="30">
        <v>32.813600000000001</v>
      </c>
      <c r="G9" s="30">
        <v>32.963000000000001</v>
      </c>
      <c r="H9" s="30">
        <v>36.0886</v>
      </c>
      <c r="I9" s="38">
        <f>'[1]Historical Financials in THB'!I9</f>
        <v>35.8307</v>
      </c>
      <c r="J9" s="67">
        <f>'[1]Historical Financials in THB'!J9</f>
        <v>32.680900000000001</v>
      </c>
      <c r="K9" s="67">
        <f>'[1]Historical Financials in THB'!K9</f>
        <v>32.449800000000003</v>
      </c>
      <c r="L9" s="68">
        <f>'[1]Historical Financials in THB'!L9</f>
        <v>32.406599999999997</v>
      </c>
      <c r="M9" s="69">
        <f>'[1]Historical Financials in THB'!M9</f>
        <v>30.591899999999999</v>
      </c>
      <c r="N9" s="76">
        <f>'[1]Historical Financials in THB'!N9</f>
        <v>29.308499999999999</v>
      </c>
      <c r="O9" s="76">
        <f>'[1]Historical Financials in THB'!O9</f>
        <v>31.127099999999999</v>
      </c>
      <c r="P9" s="76">
        <f>'[1]Historical Financials in THB'!P9</f>
        <v>31.390699999999999</v>
      </c>
      <c r="Q9" s="76">
        <f>'[1]Historical Financials in THB'!Q9</f>
        <v>32.813600000000001</v>
      </c>
      <c r="R9" s="76">
        <f>'[1]Historical Financials in THB'!R9</f>
        <v>32.443199999999997</v>
      </c>
      <c r="S9" s="76">
        <f>'[1]Historical Financials in THB'!S9</f>
        <v>32.454999999999998</v>
      </c>
      <c r="T9" s="76">
        <f>'[1]Historical Financials in THB'!T9</f>
        <v>32.3733</v>
      </c>
      <c r="U9" s="76">
        <f>'[1]Historical Financials in THB'!U9</f>
        <v>32.963000000000001</v>
      </c>
      <c r="V9" s="76">
        <f>'[1]Historical Financials in THB'!V9</f>
        <v>32.555100000000003</v>
      </c>
      <c r="W9" s="76">
        <f>'[1]Historical Financials in THB'!W9</f>
        <v>33.776800000000001</v>
      </c>
      <c r="X9" s="76">
        <f>'[1]Historical Financials in THB'!X9</f>
        <v>36.369599999999998</v>
      </c>
      <c r="Y9" s="76">
        <f>'[1]Historical Financials in THB'!Y9</f>
        <v>36.0886</v>
      </c>
      <c r="Z9" s="76">
        <f>'[1]Historical Financials in THB'!Z9</f>
        <v>35.239199999999997</v>
      </c>
      <c r="AA9" s="76">
        <f>'[1]Historical Financials in THB'!AA9</f>
        <v>35.180199999999999</v>
      </c>
      <c r="AB9" s="76">
        <f>'[1]Historical Financials in THB'!AB9</f>
        <v>34.6999</v>
      </c>
      <c r="AC9" s="77">
        <f>'[1]Historical Financials in THB'!AC9</f>
        <v>35.8307</v>
      </c>
      <c r="AD9" s="77">
        <f>'[1]Historical Financials in THB'!AD9</f>
        <v>34.450099999999999</v>
      </c>
      <c r="AE9" s="77">
        <f>'[1]Historical Financials in THB'!AE9</f>
        <v>33.981400000000001</v>
      </c>
      <c r="AF9" s="77">
        <f>'[1]Historical Financials in THB'!AF9</f>
        <v>33.368400000000001</v>
      </c>
      <c r="AG9" s="77">
        <f>'[1]Historical Financials in THB'!AG9</f>
        <v>32.680900000000001</v>
      </c>
      <c r="AH9" s="77">
        <f>'[1]Historical Financials in THB'!AH9</f>
        <v>31.2318</v>
      </c>
      <c r="AI9" s="77">
        <f>'[1]Historical Financials in THB'!AI9</f>
        <v>33.167200000000001</v>
      </c>
      <c r="AJ9" s="77">
        <f>'[1]Historical Financials in THB'!AJ9</f>
        <v>32.406599999999997</v>
      </c>
      <c r="AK9" s="77">
        <f>'[1]Historical Financials in THB'!AK9</f>
        <v>32.449800000000003</v>
      </c>
      <c r="AL9" s="77">
        <f>'[1]Historical Financials in THB'!AL9</f>
        <v>31.811699999999998</v>
      </c>
      <c r="AM9" s="77">
        <f>'[1]Historical Financials in THB'!AM9</f>
        <v>30.744299999999999</v>
      </c>
      <c r="AN9" s="78">
        <f>'[1]Historical Financials in THB'!AN9</f>
        <v>30.591899999999999</v>
      </c>
      <c r="AO9" s="77">
        <f>'[1]Historical Financials in THB'!AO9</f>
        <v>35.180199999999999</v>
      </c>
      <c r="AP9" s="77">
        <f>'[1]Historical Financials in THB'!AP9</f>
        <v>35.8307</v>
      </c>
      <c r="AQ9" s="77">
        <f>'[1]Historical Financials in THB'!AQ9</f>
        <v>33.981400000000001</v>
      </c>
      <c r="AR9" s="77">
        <f>'[1]Historical Financials in THB'!AR9</f>
        <v>32.680900000000001</v>
      </c>
      <c r="AS9" s="77">
        <f>'[1]Historical Financials in THB'!AS9</f>
        <v>33.167200000000001</v>
      </c>
      <c r="AT9" s="77">
        <f>'[1]Historical Financials in THB'!AT9</f>
        <v>32.449800000000003</v>
      </c>
      <c r="AU9" s="79">
        <f>'[1]Historical Financials in THB'!AU9</f>
        <v>30.744299999999999</v>
      </c>
      <c r="AV9" s="80"/>
      <c r="AW9" s="80"/>
      <c r="AX9" s="80"/>
      <c r="AZ9" s="46">
        <v>0</v>
      </c>
      <c r="BA9" s="46">
        <v>0</v>
      </c>
      <c r="BB9" s="46">
        <v>0</v>
      </c>
      <c r="BC9" s="46">
        <v>0</v>
      </c>
      <c r="BD9" s="46">
        <v>0</v>
      </c>
      <c r="BE9" s="46"/>
      <c r="BH9" s="77">
        <f>'[1]Historical Financials in THB'!BF9</f>
        <v>30.591899999999999</v>
      </c>
      <c r="BJ9" s="46">
        <f>BL9</f>
        <v>30.591899999999999</v>
      </c>
      <c r="BK9" s="75">
        <v>30.744299999999999</v>
      </c>
      <c r="BL9" s="75">
        <v>30.591899999999999</v>
      </c>
    </row>
    <row r="10" spans="1:64" s="29" customFormat="1" ht="25" x14ac:dyDescent="0.5">
      <c r="A10" s="81" t="s">
        <v>55</v>
      </c>
      <c r="B10" s="18"/>
      <c r="C10" s="19"/>
      <c r="D10" s="19"/>
      <c r="E10" s="19"/>
      <c r="F10" s="19"/>
      <c r="G10" s="20"/>
      <c r="H10" s="20"/>
      <c r="I10" s="20"/>
      <c r="J10" s="20"/>
      <c r="K10" s="20"/>
      <c r="L10" s="82"/>
      <c r="M10" s="83"/>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84"/>
      <c r="AO10" s="20"/>
      <c r="AP10" s="20"/>
      <c r="AQ10" s="19"/>
      <c r="AR10" s="19"/>
      <c r="AS10" s="19"/>
      <c r="AT10" s="19"/>
      <c r="AU10" s="26"/>
      <c r="AV10" s="27"/>
      <c r="AW10" s="27"/>
      <c r="AX10" s="27"/>
      <c r="AY10" s="28"/>
      <c r="AZ10" s="46">
        <v>0</v>
      </c>
      <c r="BA10" s="46">
        <v>0</v>
      </c>
      <c r="BB10" s="46">
        <v>0</v>
      </c>
      <c r="BC10" s="46">
        <v>0</v>
      </c>
      <c r="BD10" s="46">
        <v>0</v>
      </c>
      <c r="BE10" s="46"/>
      <c r="BH10" s="20"/>
    </row>
    <row r="11" spans="1:64" x14ac:dyDescent="0.3">
      <c r="A11" s="280"/>
      <c r="C11" s="85"/>
      <c r="D11" s="85"/>
      <c r="E11" s="85"/>
      <c r="F11" s="85"/>
      <c r="G11" s="85"/>
      <c r="H11" s="85"/>
      <c r="I11" s="85"/>
      <c r="J11" s="86"/>
      <c r="K11" s="86"/>
      <c r="L11" s="87"/>
      <c r="M11" s="88"/>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9"/>
      <c r="AO11" s="85"/>
      <c r="AP11" s="85"/>
      <c r="AQ11" s="90"/>
      <c r="AR11" s="90"/>
      <c r="AS11" s="90"/>
      <c r="AT11" s="90"/>
      <c r="AU11" s="91"/>
      <c r="AV11" s="92"/>
      <c r="AW11" s="92"/>
      <c r="AX11" s="92"/>
      <c r="AZ11" s="46">
        <v>0</v>
      </c>
      <c r="BA11" s="46">
        <v>0</v>
      </c>
      <c r="BB11" s="46">
        <v>0</v>
      </c>
      <c r="BC11" s="46">
        <v>0</v>
      </c>
      <c r="BD11" s="46">
        <v>0</v>
      </c>
      <c r="BE11" s="46"/>
      <c r="BH11" s="85"/>
    </row>
    <row r="12" spans="1:64" s="104" customFormat="1" x14ac:dyDescent="0.3">
      <c r="A12" s="282" t="s">
        <v>56</v>
      </c>
      <c r="B12" s="94" t="s">
        <v>57</v>
      </c>
      <c r="C12" s="95">
        <f>'[1]Segments Analysis in USD'!B35</f>
        <v>3055.3610296205165</v>
      </c>
      <c r="D12" s="95">
        <f>'[1]Segments Analysis in USD'!C35</f>
        <v>6102.1684313384721</v>
      </c>
      <c r="E12" s="95">
        <f>'[1]Segments Analysis in USD'!D35</f>
        <v>6778.685109531315</v>
      </c>
      <c r="F12" s="95">
        <f>'[1]Segments Analysis in USD'!E35</f>
        <v>7455.9693847665785</v>
      </c>
      <c r="G12" s="95">
        <f>'[1]Segments Analysis in USD'!F35</f>
        <v>7509.2737144666353</v>
      </c>
      <c r="H12" s="95">
        <f>'[1]Segments Analysis in USD'!G35</f>
        <v>6845.2786040171941</v>
      </c>
      <c r="I12" s="95">
        <f>'[1]Segments Analysis in USD'!H35</f>
        <v>7215.1220239255199</v>
      </c>
      <c r="J12" s="96">
        <v>8438.0660941727037</v>
      </c>
      <c r="K12" s="96">
        <f>'[1]Segments Analysis in USD'!J35</f>
        <v>10741.009230502443</v>
      </c>
      <c r="L12" s="97">
        <f>SUM(AG12:AJ12)</f>
        <v>10087.606296680198</v>
      </c>
      <c r="M12" s="98">
        <f>SUM(AK12:AN12)</f>
        <v>11580.015896582594</v>
      </c>
      <c r="N12" s="95">
        <f>'[1]Segments Analysis in USD'!M35</f>
        <v>1861.8586377773379</v>
      </c>
      <c r="O12" s="95">
        <f>'[1]Segments Analysis in USD'!N35</f>
        <v>1899.6937990004214</v>
      </c>
      <c r="P12" s="95">
        <f>'[1]Segments Analysis in USD'!O35</f>
        <v>1877.2696341834057</v>
      </c>
      <c r="Q12" s="95">
        <f>'[1]Segments Analysis in USD'!P35</f>
        <v>1817.1473138054134</v>
      </c>
      <c r="R12" s="95">
        <f>'[1]Segments Analysis in USD'!Q35</f>
        <v>1887.1482057008513</v>
      </c>
      <c r="S12" s="95">
        <f>'[1]Segments Analysis in USD'!R35</f>
        <v>1972.3551611329997</v>
      </c>
      <c r="T12" s="95">
        <f>'[1]Segments Analysis in USD'!S35</f>
        <v>1981.4910508493485</v>
      </c>
      <c r="U12" s="95">
        <f>'[1]Segments Analysis in USD'!T35</f>
        <v>1668.2792967834357</v>
      </c>
      <c r="V12" s="95">
        <f>'[1]Segments Analysis in USD'!U35</f>
        <v>1643.6953741709021</v>
      </c>
      <c r="W12" s="95">
        <f>'[1]Segments Analysis in USD'!V35</f>
        <v>1842.3452437457681</v>
      </c>
      <c r="X12" s="95">
        <f>'[1]Segments Analysis in USD'!W35</f>
        <v>1763.9337278786243</v>
      </c>
      <c r="Y12" s="95">
        <f>'[1]Segments Analysis in USD'!X35</f>
        <v>1595.3065729086529</v>
      </c>
      <c r="Z12" s="95">
        <f>'[1]Segments Analysis in USD'!Y35</f>
        <v>1603.6197107913426</v>
      </c>
      <c r="AA12" s="95">
        <f>'[1]Segments Analysis in USD'!Z35</f>
        <v>1888.740212692057</v>
      </c>
      <c r="AB12" s="95">
        <f>'[1]Segments Analysis in USD'!AA35</f>
        <v>1877.8535087463338</v>
      </c>
      <c r="AC12" s="95">
        <f>'[1]Segments Analysis in USD'!AB35</f>
        <v>1844.9085259280391</v>
      </c>
      <c r="AD12" s="95">
        <f>'[1]Segments Analysis in USD'!AC35</f>
        <v>2040.9668870113308</v>
      </c>
      <c r="AE12" s="95">
        <f>'[1]Segments Analysis in USD'!AD35</f>
        <v>2088.690547958081</v>
      </c>
      <c r="AF12" s="95">
        <f>'[1]Segments Analysis in USD'!AE35</f>
        <v>2173.5285232848573</v>
      </c>
      <c r="AG12" s="95">
        <f>J12-AD12-AE12-AF12</f>
        <v>2134.8801359184345</v>
      </c>
      <c r="AH12" s="95">
        <f>'[1]Segments Analysis in USD'!AG35</f>
        <v>2414.0152557526108</v>
      </c>
      <c r="AI12" s="95">
        <f>'[1]Segments Analysis in USD'!AH35</f>
        <v>2618.3808414333807</v>
      </c>
      <c r="AJ12" s="95">
        <f>'[1]Segments Analysis in USD'!AI35</f>
        <v>2920.3300635757732</v>
      </c>
      <c r="AK12" s="95">
        <f>'[1]Segments Analysis in USD'!AJ35</f>
        <v>2788.283069740678</v>
      </c>
      <c r="AL12" s="95">
        <v>3029.6223828993343</v>
      </c>
      <c r="AM12" s="95">
        <v>2929.6640477384663</v>
      </c>
      <c r="AN12" s="99">
        <v>2832.4463962041145</v>
      </c>
      <c r="AO12" s="100">
        <f>Z12+AA12</f>
        <v>3492.3599234833996</v>
      </c>
      <c r="AP12" s="100">
        <f>AB12+AC12</f>
        <v>3722.7620346743729</v>
      </c>
      <c r="AQ12" s="100">
        <f>AD12+AE12</f>
        <v>4129.657434969412</v>
      </c>
      <c r="AR12" s="100">
        <f>AF12+AG12</f>
        <v>4308.4086592032918</v>
      </c>
      <c r="AS12" s="100">
        <f>AH12+AI12</f>
        <v>5032.3960971859915</v>
      </c>
      <c r="AT12" s="100">
        <f>AJ12+AK12</f>
        <v>5708.6131333164512</v>
      </c>
      <c r="AU12" s="101">
        <f>AM12+AL12</f>
        <v>5959.2864306378005</v>
      </c>
      <c r="AV12" s="102"/>
      <c r="AW12" s="103">
        <v>8791.7328268419151</v>
      </c>
      <c r="AX12" s="102"/>
      <c r="AY12" s="3"/>
      <c r="AZ12" s="46">
        <v>0</v>
      </c>
      <c r="BA12" s="46">
        <v>0</v>
      </c>
      <c r="BB12" s="46">
        <v>0</v>
      </c>
      <c r="BC12" s="46">
        <v>0</v>
      </c>
      <c r="BD12" s="46">
        <v>0</v>
      </c>
      <c r="BE12" s="46"/>
      <c r="BH12" s="105">
        <v>2679.808653304513</v>
      </c>
      <c r="BJ12" s="106">
        <f>BL12-BK12</f>
        <v>78.660134814254306</v>
      </c>
      <c r="BK12" s="106">
        <v>73.977608085347001</v>
      </c>
      <c r="BL12" s="106">
        <v>152.63774289960131</v>
      </c>
    </row>
    <row r="13" spans="1:64" hidden="1" outlineLevel="1" x14ac:dyDescent="0.3">
      <c r="A13" s="280" t="s">
        <v>58</v>
      </c>
      <c r="B13" s="2" t="s">
        <v>57</v>
      </c>
      <c r="C13" s="30"/>
      <c r="D13" s="30"/>
      <c r="E13" s="30"/>
      <c r="F13" s="30"/>
      <c r="G13" s="30"/>
      <c r="H13" s="30"/>
      <c r="I13" s="38"/>
      <c r="J13" s="67"/>
      <c r="K13" s="67"/>
      <c r="L13" s="68"/>
      <c r="M13" s="69">
        <f t="shared" ref="M13:M14" si="4">SUM(AJ13:AM13)</f>
        <v>0</v>
      </c>
      <c r="N13" s="67"/>
      <c r="O13" s="67"/>
      <c r="P13" s="67"/>
      <c r="Q13" s="67"/>
      <c r="R13" s="67"/>
      <c r="S13" s="67"/>
      <c r="T13" s="67"/>
      <c r="U13" s="67"/>
      <c r="V13" s="67"/>
      <c r="W13" s="67"/>
      <c r="X13" s="67"/>
      <c r="Y13" s="67"/>
      <c r="Z13" s="67"/>
      <c r="AA13" s="67"/>
      <c r="AB13" s="67"/>
      <c r="AC13" s="67"/>
      <c r="AD13" s="67"/>
      <c r="AE13" s="67"/>
      <c r="AF13" s="67"/>
      <c r="AG13" s="67"/>
      <c r="AH13" s="67"/>
      <c r="AI13" s="77"/>
      <c r="AJ13" s="77"/>
      <c r="AK13" s="77"/>
      <c r="AL13" s="77"/>
      <c r="AM13" s="77"/>
      <c r="AN13" s="78"/>
      <c r="AO13" s="100">
        <f>Z13+AA13</f>
        <v>0</v>
      </c>
      <c r="AP13" s="100">
        <f>AB13+AC13</f>
        <v>0</v>
      </c>
      <c r="AQ13" s="100">
        <f>AD13+AE13</f>
        <v>0</v>
      </c>
      <c r="AR13" s="100">
        <f>AF13+AG13</f>
        <v>0</v>
      </c>
      <c r="AS13" s="100">
        <f>AH13+AI13</f>
        <v>0</v>
      </c>
      <c r="AT13" s="100">
        <f>AJ13+AK13</f>
        <v>0</v>
      </c>
      <c r="AU13" s="101">
        <f>AM13+AL13</f>
        <v>0</v>
      </c>
      <c r="AV13" s="102"/>
      <c r="AW13" s="102"/>
      <c r="AX13" s="102"/>
      <c r="AZ13" s="46">
        <v>0</v>
      </c>
      <c r="BA13" s="46">
        <v>0</v>
      </c>
      <c r="BB13" s="46">
        <v>0</v>
      </c>
      <c r="BC13" s="46">
        <v>0</v>
      </c>
      <c r="BD13" s="46">
        <v>0</v>
      </c>
      <c r="BE13" s="46"/>
      <c r="BH13" s="100"/>
    </row>
    <row r="14" spans="1:64" hidden="1" outlineLevel="1" x14ac:dyDescent="0.3">
      <c r="A14" s="280" t="s">
        <v>59</v>
      </c>
      <c r="B14" s="2" t="s">
        <v>57</v>
      </c>
      <c r="C14" s="30"/>
      <c r="D14" s="30"/>
      <c r="E14" s="30"/>
      <c r="F14" s="30"/>
      <c r="G14" s="30"/>
      <c r="H14" s="30"/>
      <c r="I14" s="38"/>
      <c r="J14" s="67"/>
      <c r="K14" s="67"/>
      <c r="L14" s="68"/>
      <c r="M14" s="69">
        <f t="shared" si="4"/>
        <v>0</v>
      </c>
      <c r="N14" s="67"/>
      <c r="O14" s="67"/>
      <c r="P14" s="67"/>
      <c r="Q14" s="67"/>
      <c r="R14" s="67"/>
      <c r="S14" s="67"/>
      <c r="T14" s="67"/>
      <c r="U14" s="67"/>
      <c r="V14" s="67"/>
      <c r="W14" s="67"/>
      <c r="X14" s="67"/>
      <c r="Y14" s="67"/>
      <c r="Z14" s="67"/>
      <c r="AA14" s="67"/>
      <c r="AB14" s="67"/>
      <c r="AC14" s="67"/>
      <c r="AD14" s="67"/>
      <c r="AE14" s="67"/>
      <c r="AF14" s="67"/>
      <c r="AG14" s="67"/>
      <c r="AH14" s="67"/>
      <c r="AI14" s="77"/>
      <c r="AJ14" s="77"/>
      <c r="AK14" s="77"/>
      <c r="AL14" s="77"/>
      <c r="AM14" s="77"/>
      <c r="AN14" s="78"/>
      <c r="AO14" s="100">
        <f>Z14+AA14</f>
        <v>0</v>
      </c>
      <c r="AP14" s="100">
        <f>AB14+AC14</f>
        <v>0</v>
      </c>
      <c r="AQ14" s="100">
        <f>AD14+AE14</f>
        <v>0</v>
      </c>
      <c r="AR14" s="100">
        <f>AF14+AG14</f>
        <v>0</v>
      </c>
      <c r="AS14" s="100">
        <f>AH14+AI14</f>
        <v>0</v>
      </c>
      <c r="AT14" s="100">
        <f>AJ14+AK14</f>
        <v>0</v>
      </c>
      <c r="AU14" s="101">
        <f>AM14+AL14</f>
        <v>0</v>
      </c>
      <c r="AV14" s="102"/>
      <c r="AW14" s="102"/>
      <c r="AX14" s="102"/>
      <c r="AZ14" s="46">
        <v>0</v>
      </c>
      <c r="BA14" s="46">
        <v>0</v>
      </c>
      <c r="BB14" s="46">
        <v>0</v>
      </c>
      <c r="BC14" s="46">
        <v>0</v>
      </c>
      <c r="BD14" s="46">
        <v>0</v>
      </c>
      <c r="BE14" s="46"/>
      <c r="BH14" s="100"/>
    </row>
    <row r="15" spans="1:64" s="93" customFormat="1" collapsed="1" x14ac:dyDescent="0.3">
      <c r="A15" s="282" t="s">
        <v>38</v>
      </c>
      <c r="B15" s="94" t="s">
        <v>57</v>
      </c>
      <c r="C15" s="95">
        <f>'[1]Segments Analysis in USD'!B53</f>
        <v>397.42885199797178</v>
      </c>
      <c r="D15" s="95">
        <f>'[1]Segments Analysis in USD'!C53</f>
        <v>553.95371852544827</v>
      </c>
      <c r="E15" s="95">
        <f>'[1]Segments Analysis in USD'!D53</f>
        <v>461.31942145290526</v>
      </c>
      <c r="F15" s="95">
        <f>'[1]Segments Analysis in USD'!E53</f>
        <v>477.81732825296655</v>
      </c>
      <c r="G15" s="95">
        <f>'[1]Segments Analysis in USD'!F53</f>
        <v>568.2826667683745</v>
      </c>
      <c r="H15" s="95">
        <f>'[1]Segments Analysis in USD'!G53</f>
        <v>640.42140834613429</v>
      </c>
      <c r="I15" s="95">
        <f>'[1]Segments Analysis in USD'!H53</f>
        <v>775.45759419058766</v>
      </c>
      <c r="J15" s="96">
        <v>1004.2450850368494</v>
      </c>
      <c r="K15" s="96">
        <f>'[1]Segments Analysis in USD'!J53</f>
        <v>1441.4048154345535</v>
      </c>
      <c r="L15" s="97">
        <f>SUM(AG15:AJ15)</f>
        <v>1379.2837895129326</v>
      </c>
      <c r="M15" s="98">
        <f>SUM(AK15:AN15)</f>
        <v>1264.000729898999</v>
      </c>
      <c r="N15" s="95">
        <f>'[1]Segments Analysis in USD'!M53</f>
        <v>91.557287036988996</v>
      </c>
      <c r="O15" s="95">
        <f>'[1]Segments Analysis in USD'!N53</f>
        <v>132.95544735590909</v>
      </c>
      <c r="P15" s="95">
        <f>'[1]Segments Analysis in USD'!O53</f>
        <v>127.30929224791949</v>
      </c>
      <c r="Q15" s="95">
        <f>'[1]Segments Analysis in USD'!P53</f>
        <v>125.99530161214834</v>
      </c>
      <c r="R15" s="95">
        <f>'[1]Segments Analysis in USD'!Q53</f>
        <v>139.73673381266647</v>
      </c>
      <c r="S15" s="95">
        <f>'[1]Segments Analysis in USD'!R53</f>
        <v>153.00190201054238</v>
      </c>
      <c r="T15" s="95">
        <f>'[1]Segments Analysis in USD'!S53</f>
        <v>135.71271579048877</v>
      </c>
      <c r="U15" s="95">
        <f>'[1]Segments Analysis in USD'!T53</f>
        <v>139.8313151546765</v>
      </c>
      <c r="V15" s="95">
        <f>'[1]Segments Analysis in USD'!U53</f>
        <v>145.83525829447248</v>
      </c>
      <c r="W15" s="95">
        <f>'[1]Segments Analysis in USD'!V53</f>
        <v>187.12774380063289</v>
      </c>
      <c r="X15" s="95">
        <f>'[1]Segments Analysis in USD'!W53</f>
        <v>167.22499514455529</v>
      </c>
      <c r="Y15" s="95">
        <f>'[1]Segments Analysis in USD'!X53</f>
        <v>140.23341110647354</v>
      </c>
      <c r="Z15" s="95">
        <f>'[1]Segments Analysis in USD'!Y53</f>
        <v>134.76860136557323</v>
      </c>
      <c r="AA15" s="95">
        <f>'[1]Segments Analysis in USD'!Z53</f>
        <v>219.09517624800907</v>
      </c>
      <c r="AB15" s="95">
        <f>'[1]Segments Analysis in USD'!AA53</f>
        <v>216.67175167448752</v>
      </c>
      <c r="AC15" s="95">
        <f>'[1]Segments Analysis in USD'!AB53</f>
        <v>204.92206490251792</v>
      </c>
      <c r="AD15" s="95">
        <f>'[1]Segments Analysis in USD'!AC53</f>
        <v>218.80670292258026</v>
      </c>
      <c r="AE15" s="95">
        <f>'[1]Segments Analysis in USD'!AD53</f>
        <v>238.50753171692691</v>
      </c>
      <c r="AF15" s="95">
        <f>'[1]Segments Analysis in USD'!AE53</f>
        <v>291.24958753349239</v>
      </c>
      <c r="AG15" s="95">
        <f>J15-AD15-AE15-AF15</f>
        <v>255.68126286384989</v>
      </c>
      <c r="AH15" s="95">
        <f>'[1]Segments Analysis in USD'!AG53</f>
        <v>326.22326700803973</v>
      </c>
      <c r="AI15" s="95">
        <f>'[1]Segments Analysis in USD'!AH53</f>
        <v>388.43675287149466</v>
      </c>
      <c r="AJ15" s="95">
        <f>'[1]Segments Analysis in USD'!AI53</f>
        <v>408.94250676954834</v>
      </c>
      <c r="AK15" s="95">
        <f>'[1]Segments Analysis in USD'!AJ53</f>
        <v>317.80228878547109</v>
      </c>
      <c r="AL15" s="95">
        <v>303.69787721264333</v>
      </c>
      <c r="AM15" s="95">
        <v>361.40675987990335</v>
      </c>
      <c r="AN15" s="99">
        <v>281.09380402098111</v>
      </c>
      <c r="AO15" s="100">
        <f>Z15+AA15</f>
        <v>353.86377761358233</v>
      </c>
      <c r="AP15" s="100">
        <f>AB15+AC15</f>
        <v>421.59381657700544</v>
      </c>
      <c r="AQ15" s="100">
        <f>AD15+AE15</f>
        <v>457.31423463950716</v>
      </c>
      <c r="AR15" s="100">
        <f>AF15+AG15</f>
        <v>546.93085039734228</v>
      </c>
      <c r="AS15" s="100">
        <f>AH15+AI15</f>
        <v>714.66001987953439</v>
      </c>
      <c r="AT15" s="100">
        <f>AJ15+AK15</f>
        <v>726.74479555501944</v>
      </c>
      <c r="AU15" s="101">
        <f>AM15+AL15</f>
        <v>665.10463709254668</v>
      </c>
      <c r="AV15" s="102"/>
      <c r="AW15" s="103">
        <v>946.19844111352779</v>
      </c>
      <c r="AX15" s="102"/>
      <c r="AY15" s="107"/>
      <c r="AZ15" s="46">
        <v>0</v>
      </c>
      <c r="BA15" s="46">
        <v>0</v>
      </c>
      <c r="BB15" s="46">
        <v>0</v>
      </c>
      <c r="BC15" s="46">
        <v>0</v>
      </c>
      <c r="BD15" s="46">
        <v>0</v>
      </c>
      <c r="BE15" s="46"/>
      <c r="BH15" s="105">
        <v>278.35573008530878</v>
      </c>
      <c r="BJ15" s="106">
        <f>BL15-BK15</f>
        <v>0.72342119690242512</v>
      </c>
      <c r="BK15" s="93">
        <v>2.0146527387698665</v>
      </c>
      <c r="BL15" s="93">
        <v>2.7380739356722916</v>
      </c>
    </row>
    <row r="16" spans="1:64" s="108" customFormat="1" x14ac:dyDescent="0.3">
      <c r="A16" s="283" t="s">
        <v>60</v>
      </c>
      <c r="B16" s="109" t="s">
        <v>57</v>
      </c>
      <c r="C16" s="110">
        <v>-109.492</v>
      </c>
      <c r="D16" s="110">
        <v>-156.60710831007944</v>
      </c>
      <c r="E16" s="110">
        <v>-216.13967253192652</v>
      </c>
      <c r="F16" s="110">
        <v>-222.62280243303508</v>
      </c>
      <c r="G16" s="110">
        <v>-243.1618338366907</v>
      </c>
      <c r="H16" s="110">
        <v>-271.97623296713152</v>
      </c>
      <c r="I16" s="110">
        <v>-313.44649981759875</v>
      </c>
      <c r="J16" s="110">
        <v>-356.83712802135949</v>
      </c>
      <c r="K16" s="110">
        <v>-441.45193214866651</v>
      </c>
      <c r="L16" s="111">
        <f>SUM(AG16:AJ16)</f>
        <v>-413.56530244341786</v>
      </c>
      <c r="M16" s="112">
        <f>SUM(AK16:AN16)</f>
        <v>-528.97929320711182</v>
      </c>
      <c r="N16" s="110">
        <v>-57.807734762142807</v>
      </c>
      <c r="O16" s="110">
        <v>-55.188379791533301</v>
      </c>
      <c r="P16" s="110">
        <v>-56.99217915583688</v>
      </c>
      <c r="Q16" s="110">
        <v>-59.469756782192121</v>
      </c>
      <c r="R16" s="110">
        <v>-57.204571041109979</v>
      </c>
      <c r="S16" s="110">
        <v>-61.453179205733768</v>
      </c>
      <c r="T16" s="110">
        <v>-63.37831122609618</v>
      </c>
      <c r="U16" s="110">
        <v>-61.125772363750791</v>
      </c>
      <c r="V16" s="110">
        <v>-63.065814797640975</v>
      </c>
      <c r="W16" s="110">
        <v>-71.046134807740799</v>
      </c>
      <c r="X16" s="113">
        <v>-67.862930583985303</v>
      </c>
      <c r="Y16" s="113">
        <f>H16-V16-W16-X16</f>
        <v>-70.001352777764453</v>
      </c>
      <c r="Z16" s="113">
        <v>-65.700283333800883</v>
      </c>
      <c r="AA16" s="113">
        <v>-83.349040430568067</v>
      </c>
      <c r="AB16" s="113">
        <v>-81.402229095318575</v>
      </c>
      <c r="AC16" s="110">
        <f>I16-Z16-AA16-AB16</f>
        <v>-82.994946957911225</v>
      </c>
      <c r="AD16" s="110">
        <v>-80.014933554549373</v>
      </c>
      <c r="AE16" s="110">
        <v>-83.761344134058788</v>
      </c>
      <c r="AF16" s="110">
        <v>-93.579845505086155</v>
      </c>
      <c r="AG16" s="110">
        <f>J16-AD16-AE16-AF16</f>
        <v>-99.481004827665174</v>
      </c>
      <c r="AH16" s="110">
        <v>-96.715701504650909</v>
      </c>
      <c r="AI16" s="110">
        <v>-100.78887371619773</v>
      </c>
      <c r="AJ16" s="110">
        <v>-116.57972239490411</v>
      </c>
      <c r="AK16" s="110">
        <v>-127.36763453291377</v>
      </c>
      <c r="AL16" s="110">
        <v>-126.04212487153947</v>
      </c>
      <c r="AM16" s="110">
        <v>-130.13231531469143</v>
      </c>
      <c r="AN16" s="114">
        <v>-145.43721848796713</v>
      </c>
      <c r="AO16" s="110">
        <f>Z16+AA16</f>
        <v>-149.04932376436895</v>
      </c>
      <c r="AP16" s="110">
        <f>AB16+AC16</f>
        <v>-164.3971760532298</v>
      </c>
      <c r="AQ16" s="110">
        <f>AD16+AE16</f>
        <v>-163.77627768860816</v>
      </c>
      <c r="AR16" s="110">
        <f>AF16+AG16</f>
        <v>-193.06085033275133</v>
      </c>
      <c r="AS16" s="110">
        <f>AH16+AI16</f>
        <v>-197.50457522084864</v>
      </c>
      <c r="AT16" s="110">
        <f>AJ16+AK16</f>
        <v>-243.94735692781788</v>
      </c>
      <c r="AU16" s="115">
        <f>AM16+AL16</f>
        <v>-256.17444018623087</v>
      </c>
      <c r="AV16" s="102"/>
      <c r="AW16" s="116">
        <v>-401.611658674198</v>
      </c>
      <c r="AX16" s="102"/>
      <c r="AY16" s="38">
        <v>-6.2583154846223232</v>
      </c>
      <c r="AZ16" s="46">
        <v>0</v>
      </c>
      <c r="BA16" s="46">
        <v>0</v>
      </c>
      <c r="BB16" s="46">
        <v>0</v>
      </c>
      <c r="BC16" s="46">
        <v>0</v>
      </c>
      <c r="BD16" s="46">
        <v>0</v>
      </c>
      <c r="BE16" s="46"/>
      <c r="BH16" s="116">
        <v>-132.74281001160341</v>
      </c>
      <c r="BJ16" s="106">
        <f>BL16-BK16</f>
        <v>-6.4360929917413854</v>
      </c>
      <c r="BK16" s="108">
        <v>-6.2583154846223232</v>
      </c>
      <c r="BL16" s="108">
        <v>-12.694408476363709</v>
      </c>
    </row>
    <row r="17" spans="1:64" s="93" customFormat="1" x14ac:dyDescent="0.3">
      <c r="A17" s="282" t="s">
        <v>39</v>
      </c>
      <c r="B17" s="94" t="s">
        <v>57</v>
      </c>
      <c r="C17" s="95">
        <f>C15+C16</f>
        <v>287.93685199797176</v>
      </c>
      <c r="D17" s="95">
        <f>D15+D16</f>
        <v>397.34661021536886</v>
      </c>
      <c r="E17" s="95">
        <f t="shared" ref="E17:G17" si="5">E15+E16</f>
        <v>245.17974892097874</v>
      </c>
      <c r="F17" s="95">
        <f t="shared" si="5"/>
        <v>255.19452581993147</v>
      </c>
      <c r="G17" s="95">
        <f t="shared" si="5"/>
        <v>325.12083293168382</v>
      </c>
      <c r="H17" s="95">
        <f>H15+H16</f>
        <v>368.44517537900276</v>
      </c>
      <c r="I17" s="95">
        <f>I15+I16</f>
        <v>462.01109437298891</v>
      </c>
      <c r="J17" s="96">
        <f>J15+J16</f>
        <v>647.40795701548996</v>
      </c>
      <c r="K17" s="96">
        <f t="shared" ref="K17:M17" si="6">K15+K16</f>
        <v>999.95288328588697</v>
      </c>
      <c r="L17" s="97">
        <f t="shared" si="6"/>
        <v>965.71848706951471</v>
      </c>
      <c r="M17" s="98">
        <f t="shared" si="6"/>
        <v>735.02143669188717</v>
      </c>
      <c r="N17" s="95">
        <f>N15+N16</f>
        <v>33.749552274846188</v>
      </c>
      <c r="O17" s="95">
        <f t="shared" ref="O17:X17" si="7">O15+O16</f>
        <v>77.767067564375793</v>
      </c>
      <c r="P17" s="95">
        <f t="shared" si="7"/>
        <v>70.317113092082607</v>
      </c>
      <c r="Q17" s="95">
        <f t="shared" si="7"/>
        <v>66.525544829956218</v>
      </c>
      <c r="R17" s="95">
        <f t="shared" si="7"/>
        <v>82.5321627715565</v>
      </c>
      <c r="S17" s="95">
        <f t="shared" si="7"/>
        <v>91.548722804808619</v>
      </c>
      <c r="T17" s="95">
        <f t="shared" si="7"/>
        <v>72.334404564392599</v>
      </c>
      <c r="U17" s="95">
        <f t="shared" si="7"/>
        <v>78.705542790925705</v>
      </c>
      <c r="V17" s="95">
        <f t="shared" si="7"/>
        <v>82.769443496831514</v>
      </c>
      <c r="W17" s="95">
        <f t="shared" si="7"/>
        <v>116.08160899289209</v>
      </c>
      <c r="X17" s="95">
        <f t="shared" si="7"/>
        <v>99.362064560569991</v>
      </c>
      <c r="Y17" s="95">
        <f>Y15+Y16</f>
        <v>70.232058328709087</v>
      </c>
      <c r="Z17" s="95">
        <f t="shared" ref="Z17" si="8">Z15+Z16</f>
        <v>69.06831803177235</v>
      </c>
      <c r="AA17" s="95">
        <f>AA15+AA16</f>
        <v>135.746135817441</v>
      </c>
      <c r="AB17" s="95">
        <f>AB15+AB16</f>
        <v>135.26952257916895</v>
      </c>
      <c r="AC17" s="95">
        <f>AC15+AC16</f>
        <v>121.92711794460669</v>
      </c>
      <c r="AD17" s="95">
        <f>AD15+AD16</f>
        <v>138.79176936803088</v>
      </c>
      <c r="AE17" s="95">
        <f>AE15+AE16</f>
        <v>154.74618758286812</v>
      </c>
      <c r="AF17" s="95">
        <f t="shared" ref="AF17:AM17" si="9">AF15+AF16</f>
        <v>197.66974202840623</v>
      </c>
      <c r="AG17" s="95">
        <f t="shared" si="9"/>
        <v>156.20025803618472</v>
      </c>
      <c r="AH17" s="95">
        <f t="shared" si="9"/>
        <v>229.50756550338883</v>
      </c>
      <c r="AI17" s="95">
        <f t="shared" si="9"/>
        <v>287.64787915529695</v>
      </c>
      <c r="AJ17" s="95">
        <f t="shared" si="9"/>
        <v>292.36278437464421</v>
      </c>
      <c r="AK17" s="95">
        <f t="shared" si="9"/>
        <v>190.43465425255732</v>
      </c>
      <c r="AL17" s="95">
        <f t="shared" si="9"/>
        <v>177.65575234110386</v>
      </c>
      <c r="AM17" s="95">
        <f t="shared" si="9"/>
        <v>231.27444456521192</v>
      </c>
      <c r="AN17" s="99">
        <f>AN15+AN16</f>
        <v>135.65658553301398</v>
      </c>
      <c r="AO17" s="95">
        <f>AO15+AO16</f>
        <v>204.81445384921338</v>
      </c>
      <c r="AP17" s="95">
        <f t="shared" ref="AP17:AR17" si="10">AP15+AP16</f>
        <v>257.19664052377561</v>
      </c>
      <c r="AQ17" s="95">
        <f>AQ15+AQ16</f>
        <v>293.537956950899</v>
      </c>
      <c r="AR17" s="95">
        <f t="shared" si="10"/>
        <v>353.87000006459095</v>
      </c>
      <c r="AS17" s="95">
        <f>AS15+AS16</f>
        <v>517.15544465868572</v>
      </c>
      <c r="AT17" s="95">
        <f>AT15+AT16</f>
        <v>482.79743862720159</v>
      </c>
      <c r="AU17" s="117">
        <f>AU15+AU16</f>
        <v>408.93019690631581</v>
      </c>
      <c r="AV17" s="118"/>
      <c r="AW17" s="118"/>
      <c r="AX17" s="118"/>
      <c r="AY17" s="107"/>
      <c r="AZ17" s="46">
        <v>0</v>
      </c>
      <c r="BA17" s="46">
        <v>0</v>
      </c>
      <c r="BB17" s="46">
        <v>0</v>
      </c>
      <c r="BC17" s="46">
        <v>0</v>
      </c>
      <c r="BD17" s="46">
        <v>0</v>
      </c>
      <c r="BE17" s="46"/>
      <c r="BH17" s="95">
        <f>BH15+BH16</f>
        <v>145.61292007370537</v>
      </c>
    </row>
    <row r="18" spans="1:64" s="108" customFormat="1" x14ac:dyDescent="0.3">
      <c r="A18" s="283" t="s">
        <v>61</v>
      </c>
      <c r="B18" s="109" t="s">
        <v>57</v>
      </c>
      <c r="C18" s="119">
        <v>-40.872834610895559</v>
      </c>
      <c r="D18" s="119">
        <v>-61.744385458098741</v>
      </c>
      <c r="E18" s="119">
        <v>-102.1172837520507</v>
      </c>
      <c r="F18" s="119">
        <v>-118.0369543570085</v>
      </c>
      <c r="G18" s="119">
        <v>-107.16215626497895</v>
      </c>
      <c r="H18" s="119">
        <v>-104.42501058449841</v>
      </c>
      <c r="I18" s="119">
        <v>-116.12337986821122</v>
      </c>
      <c r="J18" s="120">
        <v>-110.86537158080239</v>
      </c>
      <c r="K18" s="120">
        <v>-123.1428603118619</v>
      </c>
      <c r="L18" s="121">
        <f>SUM(AG18:AJ18)</f>
        <v>-109.1733227634293</v>
      </c>
      <c r="M18" s="122">
        <f>SUM(AK18:AN18)</f>
        <v>-171.88940415865102</v>
      </c>
      <c r="N18" s="119">
        <v>-27.10890869867173</v>
      </c>
      <c r="O18" s="119">
        <v>-29.772953635945584</v>
      </c>
      <c r="P18" s="119">
        <v>-28.370381919106666</v>
      </c>
      <c r="Q18" s="119">
        <v>-32.784710103284525</v>
      </c>
      <c r="R18" s="119">
        <v>-26.190283675869203</v>
      </c>
      <c r="S18" s="119">
        <v>-27.923698536792088</v>
      </c>
      <c r="T18" s="119">
        <v>-27.758578030998041</v>
      </c>
      <c r="U18" s="119">
        <v>-25.289596021319614</v>
      </c>
      <c r="V18" s="119">
        <v>-25.002654391853525</v>
      </c>
      <c r="W18" s="119">
        <v>-26.839898838372328</v>
      </c>
      <c r="X18" s="119">
        <v>-25.575862519421317</v>
      </c>
      <c r="Y18" s="119">
        <v>-27.006594834851242</v>
      </c>
      <c r="Z18" s="119">
        <v>-26.562599938283725</v>
      </c>
      <c r="AA18" s="119">
        <v>-30.4796213144222</v>
      </c>
      <c r="AB18" s="119">
        <v>-30.494850872006165</v>
      </c>
      <c r="AC18" s="119">
        <f>I18-Z18-AA18-AB18</f>
        <v>-28.586307743499123</v>
      </c>
      <c r="AD18" s="119">
        <v>-28.070947615907901</v>
      </c>
      <c r="AE18" s="119">
        <v>-28.600697104690067</v>
      </c>
      <c r="AF18" s="119">
        <v>-28.574509125555874</v>
      </c>
      <c r="AG18" s="119">
        <f>J18-AD18-AE18-AF18</f>
        <v>-25.619217734648547</v>
      </c>
      <c r="AH18" s="119">
        <v>-27.078929180589814</v>
      </c>
      <c r="AI18" s="119">
        <v>-24.918978901020214</v>
      </c>
      <c r="AJ18" s="119">
        <v>-31.556196947170726</v>
      </c>
      <c r="AK18" s="119">
        <v>-39.588755283081142</v>
      </c>
      <c r="AL18" s="119">
        <v>-42.393283403690177</v>
      </c>
      <c r="AM18" s="119">
        <v>-43.681429902714996</v>
      </c>
      <c r="AN18" s="123">
        <v>-46.22593556916469</v>
      </c>
      <c r="AO18" s="120">
        <f>Z18+AA18</f>
        <v>-57.042221252705929</v>
      </c>
      <c r="AP18" s="120">
        <f>AB18+AC18</f>
        <v>-59.081158615505288</v>
      </c>
      <c r="AQ18" s="120">
        <f>AD18+AE18</f>
        <v>-56.671644720597968</v>
      </c>
      <c r="AR18" s="120">
        <f>AF18+AG18</f>
        <v>-54.193726860204421</v>
      </c>
      <c r="AS18" s="120">
        <f>AH18+AI18</f>
        <v>-51.997908081610028</v>
      </c>
      <c r="AT18" s="120">
        <f>AJ18+AK18</f>
        <v>-71.144952230251874</v>
      </c>
      <c r="AU18" s="101">
        <f>AM18+AL18</f>
        <v>-86.074713306405172</v>
      </c>
      <c r="AV18" s="102"/>
      <c r="AW18" s="124">
        <v>-132.30064887556986</v>
      </c>
      <c r="AX18" s="102"/>
      <c r="AY18" s="38">
        <v>-3.5971792874763202</v>
      </c>
      <c r="AZ18" s="46">
        <v>0</v>
      </c>
      <c r="BA18" s="46">
        <v>0</v>
      </c>
      <c r="BB18" s="46">
        <v>0</v>
      </c>
      <c r="BC18" s="46">
        <v>0</v>
      </c>
      <c r="BD18" s="46">
        <v>0</v>
      </c>
      <c r="BE18" s="46"/>
      <c r="BH18" s="125">
        <v>-39.031576994212045</v>
      </c>
      <c r="BL18" s="108">
        <v>-3.5971792874763202</v>
      </c>
    </row>
    <row r="19" spans="1:64" s="108" customFormat="1" x14ac:dyDescent="0.3">
      <c r="A19" s="283" t="s">
        <v>62</v>
      </c>
      <c r="B19" s="109" t="s">
        <v>57</v>
      </c>
      <c r="C19" s="110"/>
      <c r="D19" s="110">
        <v>-9.935501218164589</v>
      </c>
      <c r="E19" s="110">
        <v>-28.60070125776048</v>
      </c>
      <c r="F19" s="110">
        <f>SUM(N19:Q19)</f>
        <v>-24.100970393559344</v>
      </c>
      <c r="G19" s="110">
        <f>SUM(R19:U19)</f>
        <v>-28.835120027997885</v>
      </c>
      <c r="H19" s="110">
        <v>-11.559726205187104</v>
      </c>
      <c r="I19" s="110">
        <v>-4.9044329603194088</v>
      </c>
      <c r="J19" s="110">
        <v>0.83708087017510779</v>
      </c>
      <c r="K19" s="110">
        <v>18.126251345832561</v>
      </c>
      <c r="L19" s="111">
        <f>SUM(AG19:AJ19)</f>
        <v>18.70936894850988</v>
      </c>
      <c r="M19" s="112">
        <f>SUM(AK19:AN19)</f>
        <v>-2.2124545485690938</v>
      </c>
      <c r="N19" s="110">
        <v>-5.9384614352288319</v>
      </c>
      <c r="O19" s="110">
        <v>-2.645125903575388</v>
      </c>
      <c r="P19" s="110">
        <v>-6.6140714030983805</v>
      </c>
      <c r="Q19" s="110">
        <v>-8.9033116516567432</v>
      </c>
      <c r="R19" s="110">
        <v>-7.2149876842589835</v>
      </c>
      <c r="S19" s="110">
        <v>-6.2892453061506668</v>
      </c>
      <c r="T19" s="110">
        <v>-4.1235118177878514</v>
      </c>
      <c r="U19" s="110">
        <v>-11.207375219800383</v>
      </c>
      <c r="V19" s="126">
        <v>-2.8112942314531284</v>
      </c>
      <c r="W19" s="126">
        <v>-0.94105360307725938</v>
      </c>
      <c r="X19" s="110">
        <v>-3.5928525362335857</v>
      </c>
      <c r="Y19" s="110">
        <v>-4.2145258344231307</v>
      </c>
      <c r="Z19" s="110">
        <v>-0.72626027435688834</v>
      </c>
      <c r="AA19" s="110">
        <v>-1.2551035453475561</v>
      </c>
      <c r="AB19" s="110">
        <v>-1.5493376858719747</v>
      </c>
      <c r="AC19" s="110">
        <f>I19-Z19-AA19-AB19</f>
        <v>-1.3737314547429897</v>
      </c>
      <c r="AD19" s="110">
        <v>4.1725575352357493</v>
      </c>
      <c r="AE19" s="110">
        <v>-3.4120230652546528</v>
      </c>
      <c r="AF19" s="110">
        <v>1.3724680114084817</v>
      </c>
      <c r="AG19" s="110">
        <f>J19-AD19-AE19-AF19</f>
        <v>-1.2959216112144705</v>
      </c>
      <c r="AH19" s="110">
        <v>-1.3377633773167374</v>
      </c>
      <c r="AI19" s="110">
        <v>6.5097327735588459</v>
      </c>
      <c r="AJ19" s="110">
        <v>14.833321163482243</v>
      </c>
      <c r="AK19" s="110">
        <v>-1.8790392138917902</v>
      </c>
      <c r="AL19" s="110">
        <v>-9.0857721070688856E-3</v>
      </c>
      <c r="AM19" s="110">
        <v>-0.16798404977910278</v>
      </c>
      <c r="AN19" s="114">
        <v>-0.15634551279113174</v>
      </c>
      <c r="AO19" s="110">
        <f>Z19+AA19</f>
        <v>-1.9813638197044443</v>
      </c>
      <c r="AP19" s="110">
        <f>AB19+AC19</f>
        <v>-2.9230691406149645</v>
      </c>
      <c r="AQ19" s="110">
        <f>AD19+AE19</f>
        <v>0.76053446998109653</v>
      </c>
      <c r="AR19" s="110">
        <f>AF19+AG19</f>
        <v>7.6546400194011266E-2</v>
      </c>
      <c r="AS19" s="110">
        <f>AH19+AI19</f>
        <v>5.1719693962421083</v>
      </c>
      <c r="AT19" s="110">
        <f>AJ19+AK19</f>
        <v>12.954281949590452</v>
      </c>
      <c r="AU19" s="115">
        <f>AM19+AL19</f>
        <v>-0.17706982188617165</v>
      </c>
      <c r="AV19" s="102"/>
      <c r="AW19" s="116">
        <v>-0.33341533467730339</v>
      </c>
      <c r="AX19" s="102"/>
      <c r="AY19" s="38"/>
      <c r="AZ19" s="46">
        <v>0</v>
      </c>
      <c r="BA19" s="46">
        <v>0</v>
      </c>
      <c r="BB19" s="46">
        <v>0</v>
      </c>
      <c r="BC19" s="46">
        <v>0</v>
      </c>
      <c r="BD19" s="46">
        <v>0</v>
      </c>
      <c r="BE19" s="46"/>
      <c r="BH19" s="110">
        <v>-0.15634551279113174</v>
      </c>
    </row>
    <row r="20" spans="1:64" s="93" customFormat="1" x14ac:dyDescent="0.3">
      <c r="A20" s="282" t="s">
        <v>63</v>
      </c>
      <c r="B20" s="94" t="s">
        <v>57</v>
      </c>
      <c r="C20" s="95">
        <f>C17+C18+C19</f>
        <v>247.06401738707621</v>
      </c>
      <c r="D20" s="95">
        <f>D17+D18+D19</f>
        <v>325.66672353910553</v>
      </c>
      <c r="E20" s="95">
        <f>E17+E18+E19</f>
        <v>114.46176391116757</v>
      </c>
      <c r="F20" s="95">
        <f>F17+F18+F19</f>
        <v>113.05660106936364</v>
      </c>
      <c r="G20" s="95">
        <f>G17+G18+G19</f>
        <v>189.12355663870702</v>
      </c>
      <c r="H20" s="95">
        <f t="shared" ref="H20" si="11">H17+H18+H19</f>
        <v>252.46043858931725</v>
      </c>
      <c r="I20" s="95">
        <f>I17+I18+I19</f>
        <v>340.98328154445829</v>
      </c>
      <c r="J20" s="96">
        <f>J17+J18+J19</f>
        <v>537.37966630486267</v>
      </c>
      <c r="K20" s="96">
        <f t="shared" ref="K20" si="12">K17+K18+K19</f>
        <v>894.9362743198576</v>
      </c>
      <c r="L20" s="97">
        <f>L17+L18+L19</f>
        <v>875.25453325459534</v>
      </c>
      <c r="M20" s="98">
        <f>M17+M18+M19</f>
        <v>560.91957798466706</v>
      </c>
      <c r="N20" s="95">
        <f t="shared" ref="N20:W20" si="13">N17+N18+N19</f>
        <v>0.70218214094562637</v>
      </c>
      <c r="O20" s="95">
        <f t="shared" si="13"/>
        <v>45.348988024854819</v>
      </c>
      <c r="P20" s="95">
        <f t="shared" si="13"/>
        <v>35.332659769877566</v>
      </c>
      <c r="Q20" s="95">
        <f t="shared" si="13"/>
        <v>24.83752307501495</v>
      </c>
      <c r="R20" s="95">
        <f t="shared" si="13"/>
        <v>49.126891411428311</v>
      </c>
      <c r="S20" s="95">
        <f t="shared" si="13"/>
        <v>57.335778961865863</v>
      </c>
      <c r="T20" s="95">
        <f t="shared" si="13"/>
        <v>40.452314715606711</v>
      </c>
      <c r="U20" s="95">
        <f t="shared" si="13"/>
        <v>42.208571549805711</v>
      </c>
      <c r="V20" s="95">
        <f t="shared" si="13"/>
        <v>54.955494873524863</v>
      </c>
      <c r="W20" s="95">
        <f t="shared" si="13"/>
        <v>88.300656551442486</v>
      </c>
      <c r="X20" s="95">
        <f>X17+X18+X19</f>
        <v>70.193349504915091</v>
      </c>
      <c r="Y20" s="95">
        <f>Y17+Y18+Y19</f>
        <v>39.010937659434717</v>
      </c>
      <c r="Z20" s="95">
        <f t="shared" ref="Z20:AF20" si="14">Z17+Z18+Z19</f>
        <v>41.779457819131736</v>
      </c>
      <c r="AA20" s="95">
        <f t="shared" si="14"/>
        <v>104.01141095767125</v>
      </c>
      <c r="AB20" s="95">
        <f t="shared" si="14"/>
        <v>103.22533402129081</v>
      </c>
      <c r="AC20" s="95">
        <f t="shared" si="14"/>
        <v>91.967078746364578</v>
      </c>
      <c r="AD20" s="95">
        <f t="shared" si="14"/>
        <v>114.89337928735874</v>
      </c>
      <c r="AE20" s="95">
        <f t="shared" si="14"/>
        <v>122.73346741292339</v>
      </c>
      <c r="AF20" s="95">
        <f t="shared" si="14"/>
        <v>170.46770091425884</v>
      </c>
      <c r="AG20" s="95">
        <f>AG17+AG18+AG19</f>
        <v>129.2851186903217</v>
      </c>
      <c r="AH20" s="127">
        <f t="shared" ref="AH20:AK20" si="15">AH17+AH18+AH19</f>
        <v>201.09087294548226</v>
      </c>
      <c r="AI20" s="127">
        <f t="shared" si="15"/>
        <v>269.23863302783553</v>
      </c>
      <c r="AJ20" s="127">
        <f t="shared" si="15"/>
        <v>275.63990859095571</v>
      </c>
      <c r="AK20" s="127">
        <f t="shared" si="15"/>
        <v>148.96685975558441</v>
      </c>
      <c r="AL20" s="127">
        <f>AL17+AL18+AL19</f>
        <v>135.25338316530664</v>
      </c>
      <c r="AM20" s="127">
        <f>AM17+AM18+AM19</f>
        <v>187.42503061271782</v>
      </c>
      <c r="AN20" s="128">
        <f>AN17+AN18+AN19</f>
        <v>89.274304451058157</v>
      </c>
      <c r="AO20" s="95">
        <f t="shared" ref="AO20:AU20" si="16">AO17+AO18+AO19</f>
        <v>145.79086877680299</v>
      </c>
      <c r="AP20" s="95">
        <f t="shared" si="16"/>
        <v>195.19241276765538</v>
      </c>
      <c r="AQ20" s="95">
        <f t="shared" si="16"/>
        <v>237.62684670028216</v>
      </c>
      <c r="AR20" s="95">
        <f t="shared" si="16"/>
        <v>299.75281960458051</v>
      </c>
      <c r="AS20" s="95">
        <f>AS17+AS18+AS19</f>
        <v>470.32950597331779</v>
      </c>
      <c r="AT20" s="95">
        <f t="shared" si="16"/>
        <v>424.60676834654015</v>
      </c>
      <c r="AU20" s="117">
        <f t="shared" si="16"/>
        <v>322.67841377802449</v>
      </c>
      <c r="AV20" s="118"/>
      <c r="AW20" s="118"/>
      <c r="AX20" s="118"/>
      <c r="AY20" s="107"/>
      <c r="AZ20" s="46">
        <v>0</v>
      </c>
      <c r="BA20" s="46">
        <v>0</v>
      </c>
      <c r="BB20" s="46">
        <v>0</v>
      </c>
      <c r="BC20" s="46">
        <v>0</v>
      </c>
      <c r="BD20" s="46">
        <v>0</v>
      </c>
      <c r="BE20" s="46"/>
      <c r="BH20" s="95">
        <f>BH17+BH18+BH19</f>
        <v>106.42499756670219</v>
      </c>
    </row>
    <row r="21" spans="1:64" s="108" customFormat="1" x14ac:dyDescent="0.3">
      <c r="A21" s="283" t="s">
        <v>64</v>
      </c>
      <c r="B21" s="109" t="s">
        <v>57</v>
      </c>
      <c r="C21" s="119">
        <v>-15.39</v>
      </c>
      <c r="D21" s="119">
        <v>-24.330501332931103</v>
      </c>
      <c r="E21" s="119">
        <v>-18.649499790909381</v>
      </c>
      <c r="F21" s="119">
        <v>-9.8434744124595692</v>
      </c>
      <c r="G21" s="119">
        <v>-13.891773133748337</v>
      </c>
      <c r="H21" s="119">
        <v>-24.111457741864765</v>
      </c>
      <c r="I21" s="119">
        <v>-37.220230150239786</v>
      </c>
      <c r="J21" s="120">
        <v>-84.000571266068249</v>
      </c>
      <c r="K21" s="120">
        <v>-129.64960014850564</v>
      </c>
      <c r="L21" s="121">
        <f>SUM(AG21:AJ21)</f>
        <v>-147.3384797016754</v>
      </c>
      <c r="M21" s="122">
        <f>SUM(AK21:AN21)</f>
        <v>-40.655929310214219</v>
      </c>
      <c r="N21" s="119">
        <v>-2.5833984774724295</v>
      </c>
      <c r="O21" s="119">
        <v>-3.4258462051602958</v>
      </c>
      <c r="P21" s="119">
        <v>-4.7581092353574759</v>
      </c>
      <c r="Q21" s="119">
        <v>0.92387950553063369</v>
      </c>
      <c r="R21" s="119">
        <v>-3.2781251597274039</v>
      </c>
      <c r="S21" s="119">
        <v>-6.2843028561686154</v>
      </c>
      <c r="T21" s="119">
        <v>-5.55595194090197</v>
      </c>
      <c r="U21" s="119">
        <v>1.2266068230496519</v>
      </c>
      <c r="V21" s="119">
        <v>-5.2014537011450503</v>
      </c>
      <c r="W21" s="119">
        <v>-8.5420302880647725</v>
      </c>
      <c r="X21" s="119">
        <v>-7.682938822636677</v>
      </c>
      <c r="Y21" s="119">
        <v>-2.685034930018265</v>
      </c>
      <c r="Z21" s="119">
        <v>-5.9255987881168117</v>
      </c>
      <c r="AA21" s="119">
        <v>-19.184032481650185</v>
      </c>
      <c r="AB21" s="119">
        <v>-9.3415618456529579</v>
      </c>
      <c r="AC21" s="119">
        <f>I21-Z21-AA21-AB21</f>
        <v>-2.7690370348198314</v>
      </c>
      <c r="AD21" s="119">
        <v>-14.637250480100635</v>
      </c>
      <c r="AE21" s="119">
        <v>-17.255772581372611</v>
      </c>
      <c r="AF21" s="119">
        <v>-19.159551540774597</v>
      </c>
      <c r="AG21" s="119">
        <f>J21-AD21-AE21-AF21</f>
        <v>-32.947996663820405</v>
      </c>
      <c r="AH21" s="119">
        <v>-26.441804598284204</v>
      </c>
      <c r="AI21" s="119">
        <v>-42.454655648965428</v>
      </c>
      <c r="AJ21" s="119">
        <v>-45.494022790605371</v>
      </c>
      <c r="AK21" s="119">
        <v>-15.259117110650635</v>
      </c>
      <c r="AL21" s="119">
        <v>-5.6708480134073262</v>
      </c>
      <c r="AM21" s="119">
        <v>-9.8588201827393398</v>
      </c>
      <c r="AN21" s="123">
        <v>-9.8671440034169144</v>
      </c>
      <c r="AO21" s="119">
        <f>Z21+AA21</f>
        <v>-25.109631269766997</v>
      </c>
      <c r="AP21" s="119">
        <f>AB21+AC21</f>
        <v>-12.110598880472789</v>
      </c>
      <c r="AQ21" s="119">
        <f>AD21+AE21</f>
        <v>-31.893023061473244</v>
      </c>
      <c r="AR21" s="119">
        <f>AF21+AG21</f>
        <v>-52.107548204595005</v>
      </c>
      <c r="AS21" s="119">
        <f>AH21+AI21</f>
        <v>-68.896460247249635</v>
      </c>
      <c r="AT21" s="119">
        <f>AJ21+AK21</f>
        <v>-60.753139901256006</v>
      </c>
      <c r="AU21" s="101">
        <f>AM21+AL21</f>
        <v>-15.529668196146666</v>
      </c>
      <c r="AV21" s="102"/>
      <c r="AW21" s="102">
        <v>-25.39681219956358</v>
      </c>
      <c r="AX21" s="102"/>
      <c r="AY21" s="38"/>
      <c r="AZ21" s="46">
        <v>0</v>
      </c>
      <c r="BA21" s="46">
        <v>0</v>
      </c>
      <c r="BB21" s="46">
        <v>0</v>
      </c>
      <c r="BC21" s="46">
        <v>0</v>
      </c>
      <c r="BD21" s="46">
        <v>0</v>
      </c>
      <c r="BE21" s="46"/>
      <c r="BH21" s="119">
        <v>-9.8671440034169144</v>
      </c>
    </row>
    <row r="22" spans="1:64" s="108" customFormat="1" x14ac:dyDescent="0.3">
      <c r="A22" s="283" t="s">
        <v>65</v>
      </c>
      <c r="B22" s="109" t="s">
        <v>57</v>
      </c>
      <c r="C22" s="119"/>
      <c r="D22" s="119"/>
      <c r="E22" s="119">
        <v>-47.99581818766687</v>
      </c>
      <c r="F22" s="119">
        <v>-32.664290567974376</v>
      </c>
      <c r="G22" s="119">
        <v>-36.14936341777296</v>
      </c>
      <c r="H22" s="119">
        <v>-23.358072733209852</v>
      </c>
      <c r="I22" s="119">
        <v>-27.220855419643332</v>
      </c>
      <c r="J22" s="120">
        <v>6.4149415620008483</v>
      </c>
      <c r="K22" s="120">
        <v>11.699505507084956</v>
      </c>
      <c r="L22" s="121">
        <f>SUM(AG22:AJ22)</f>
        <v>40.655505291501981</v>
      </c>
      <c r="M22" s="122">
        <f>SUM(AK22:AN22)</f>
        <v>-0.79067273362363544</v>
      </c>
      <c r="N22" s="119">
        <v>-3.7241198831096063</v>
      </c>
      <c r="O22" s="119">
        <v>-9.6835170286304706</v>
      </c>
      <c r="P22" s="119">
        <v>-7.2135527893549209</v>
      </c>
      <c r="Q22" s="119">
        <v>-11.640784018226313</v>
      </c>
      <c r="R22" s="119">
        <v>-11.336142515852083</v>
      </c>
      <c r="S22" s="119">
        <v>-9.4103976844943436</v>
      </c>
      <c r="T22" s="119">
        <v>-4.4728501267305756</v>
      </c>
      <c r="U22" s="119">
        <v>-10.92971212966741</v>
      </c>
      <c r="V22" s="119">
        <v>-5.9263661053673831</v>
      </c>
      <c r="W22" s="119">
        <f>H22-(V22+X22+Y22)</f>
        <v>-23.573515695419406</v>
      </c>
      <c r="X22" s="119">
        <v>-7.3912297721552198</v>
      </c>
      <c r="Y22" s="119">
        <v>13.533038839732157</v>
      </c>
      <c r="Z22" s="119">
        <v>1.7918861895811709</v>
      </c>
      <c r="AA22" s="119">
        <v>-3.4149128161829672</v>
      </c>
      <c r="AB22" s="119">
        <v>-9.1193335374572477</v>
      </c>
      <c r="AC22" s="119">
        <f>I22-Z22-AA22-AB22</f>
        <v>-16.478495255584289</v>
      </c>
      <c r="AD22" s="119">
        <v>-9.5824802537234053</v>
      </c>
      <c r="AE22" s="119">
        <v>7.4821317814055295</v>
      </c>
      <c r="AF22" s="119">
        <v>-12.417888602561703</v>
      </c>
      <c r="AG22" s="119">
        <f>J22-AD22-AE22-AF22</f>
        <v>20.933178636880427</v>
      </c>
      <c r="AH22" s="119">
        <v>-1.494174978283062</v>
      </c>
      <c r="AI22" s="119">
        <v>6.5673624444154068</v>
      </c>
      <c r="AJ22" s="119">
        <v>14.649139188489212</v>
      </c>
      <c r="AK22" s="119">
        <v>-8.022821147536602</v>
      </c>
      <c r="AL22" s="119">
        <v>2.4250798589701019</v>
      </c>
      <c r="AM22" s="119">
        <v>-6.3517584301808663</v>
      </c>
      <c r="AN22" s="123">
        <v>11.15882698512373</v>
      </c>
      <c r="AO22" s="119">
        <f>Z22+AA22</f>
        <v>-1.6230266266017963</v>
      </c>
      <c r="AP22" s="119">
        <f>AB22+AC22</f>
        <v>-25.597828793041536</v>
      </c>
      <c r="AQ22" s="119">
        <f>AD22+AE22</f>
        <v>-2.1003484723178758</v>
      </c>
      <c r="AR22" s="119">
        <f>AF22+AG22</f>
        <v>8.5152900343187241</v>
      </c>
      <c r="AS22" s="119">
        <f>AH22+AI22</f>
        <v>5.0731874661323451</v>
      </c>
      <c r="AT22" s="119">
        <f>AJ22+AK22</f>
        <v>6.6263180409526097</v>
      </c>
      <c r="AU22" s="101">
        <f>AM22+AL22</f>
        <v>-3.9266785712107644</v>
      </c>
      <c r="AV22" s="102"/>
      <c r="AW22" s="102">
        <v>7.2321484139129657</v>
      </c>
      <c r="AX22" s="102"/>
      <c r="AY22" s="38">
        <v>2.2117579157012575</v>
      </c>
      <c r="AZ22" s="46">
        <v>0</v>
      </c>
      <c r="BA22" s="46">
        <v>0</v>
      </c>
      <c r="BB22" s="46">
        <v>0</v>
      </c>
      <c r="BC22" s="46">
        <v>0</v>
      </c>
      <c r="BD22" s="46">
        <v>0</v>
      </c>
      <c r="BE22" s="46"/>
      <c r="BH22" s="129">
        <v>6.7353111537212147</v>
      </c>
      <c r="BL22" s="108">
        <v>2.2117579157012575</v>
      </c>
    </row>
    <row r="23" spans="1:64" s="108" customFormat="1" x14ac:dyDescent="0.3">
      <c r="A23" s="283" t="s">
        <v>66</v>
      </c>
      <c r="B23" s="109" t="s">
        <v>57</v>
      </c>
      <c r="C23" s="110"/>
      <c r="D23" s="110"/>
      <c r="E23" s="110">
        <v>3.7295829708445778</v>
      </c>
      <c r="F23" s="110">
        <v>-8.7296155807936557</v>
      </c>
      <c r="G23" s="110">
        <v>-12.034538503636391</v>
      </c>
      <c r="H23" s="110">
        <v>-17.299107518763456</v>
      </c>
      <c r="I23" s="110">
        <v>1.5967122915987675</v>
      </c>
      <c r="J23" s="126">
        <v>4.9849309398531103</v>
      </c>
      <c r="K23" s="110">
        <v>7.6401945852252018</v>
      </c>
      <c r="L23" s="111">
        <f>SUM(AG23:AJ23)</f>
        <v>18.150053679401502</v>
      </c>
      <c r="M23" s="112">
        <f>SUM(AK23:AN23)</f>
        <v>-32.123871675766324</v>
      </c>
      <c r="N23" s="110">
        <v>1.8364617307786564</v>
      </c>
      <c r="O23" s="110">
        <v>-6.7444439905258236</v>
      </c>
      <c r="P23" s="110">
        <v>-3.1167205658001045</v>
      </c>
      <c r="Q23" s="110">
        <v>-0.7049127552463843</v>
      </c>
      <c r="R23" s="110">
        <v>-3.5832150526483324</v>
      </c>
      <c r="S23" s="110">
        <v>0.60095429474264883</v>
      </c>
      <c r="T23" s="110">
        <v>0.89991241094340169</v>
      </c>
      <c r="U23" s="110">
        <v>-9.95219015667411</v>
      </c>
      <c r="V23" s="110">
        <v>-11.509849142170365</v>
      </c>
      <c r="W23" s="110">
        <v>7.9505491046887373</v>
      </c>
      <c r="X23" s="110">
        <v>-7.3402305073042502</v>
      </c>
      <c r="Y23" s="110">
        <v>-6.3995769739775783</v>
      </c>
      <c r="Z23" s="110">
        <v>-1.6575761239823301</v>
      </c>
      <c r="AA23" s="110">
        <v>3.7938415595506001</v>
      </c>
      <c r="AB23" s="110">
        <v>-1.7116384669547318</v>
      </c>
      <c r="AC23" s="110">
        <v>1.1720853229852288</v>
      </c>
      <c r="AD23" s="110">
        <v>5.9635845080908005</v>
      </c>
      <c r="AE23" s="110">
        <v>-1.2513801611229693</v>
      </c>
      <c r="AF23" s="110">
        <v>-0.47103525838693439</v>
      </c>
      <c r="AG23" s="119">
        <f>J23-AD23-AE23-AF23</f>
        <v>0.7437618512722135</v>
      </c>
      <c r="AH23" s="119">
        <v>2.9669376662067153</v>
      </c>
      <c r="AI23" s="119">
        <v>1.4830710528711462</v>
      </c>
      <c r="AJ23" s="119">
        <v>12.956283109051427</v>
      </c>
      <c r="AK23" s="119">
        <v>-8.1383858576320947</v>
      </c>
      <c r="AL23" s="119">
        <v>-3.3767813122834638</v>
      </c>
      <c r="AM23" s="119">
        <v>-10.39590376485258</v>
      </c>
      <c r="AN23" s="123">
        <v>-10.212800740998185</v>
      </c>
      <c r="AO23" s="110">
        <f>Z23+AA23</f>
        <v>2.1362654355682702</v>
      </c>
      <c r="AP23" s="110">
        <f>AB23+AC23</f>
        <v>-0.53955314396950294</v>
      </c>
      <c r="AQ23" s="110">
        <f>AD23+AE23</f>
        <v>4.7122043469678312</v>
      </c>
      <c r="AR23" s="110">
        <f>AF23+AG23</f>
        <v>0.27272659288527912</v>
      </c>
      <c r="AS23" s="110">
        <f>AH23+AI23</f>
        <v>4.4500087190778617</v>
      </c>
      <c r="AT23" s="110">
        <f>AJ23+AK23</f>
        <v>4.8178972514193319</v>
      </c>
      <c r="AU23" s="115">
        <f>AM23+AL23</f>
        <v>-13.772685077136044</v>
      </c>
      <c r="AV23" s="102"/>
      <c r="AW23" s="102">
        <v>-23.985485818134229</v>
      </c>
      <c r="AX23" s="102"/>
      <c r="AY23" s="38">
        <v>-0.74140224362581908</v>
      </c>
      <c r="AZ23" s="46">
        <v>0</v>
      </c>
      <c r="BA23" s="46">
        <v>0</v>
      </c>
      <c r="BB23" s="46">
        <v>0</v>
      </c>
      <c r="BC23" s="46">
        <v>0</v>
      </c>
      <c r="BD23" s="46">
        <v>0</v>
      </c>
      <c r="BE23" s="46"/>
      <c r="BH23" s="130">
        <v>-10.395903764852578</v>
      </c>
      <c r="BJ23" s="108">
        <f>BL23-BK23</f>
        <v>-0.56464439626519558</v>
      </c>
      <c r="BK23" s="108">
        <v>-0.74140224362581908</v>
      </c>
      <c r="BL23" s="108">
        <v>-1.3060466398910147</v>
      </c>
    </row>
    <row r="24" spans="1:64" s="93" customFormat="1" x14ac:dyDescent="0.3">
      <c r="A24" s="282" t="s">
        <v>67</v>
      </c>
      <c r="B24" s="94" t="s">
        <v>57</v>
      </c>
      <c r="C24" s="95">
        <f>SUM(C20:C23)</f>
        <v>231.67401738707622</v>
      </c>
      <c r="D24" s="95">
        <f>SUM(D20:D23)</f>
        <v>301.33622220617445</v>
      </c>
      <c r="E24" s="95">
        <f t="shared" ref="E24:AM24" si="17">SUM(E20:E23)</f>
        <v>51.546028903435896</v>
      </c>
      <c r="F24" s="95">
        <f t="shared" si="17"/>
        <v>61.819220508136034</v>
      </c>
      <c r="G24" s="95">
        <f t="shared" si="17"/>
        <v>127.04788158354933</v>
      </c>
      <c r="H24" s="95">
        <f t="shared" si="17"/>
        <v>187.69180059547918</v>
      </c>
      <c r="I24" s="95">
        <f>SUM(I20:I23)</f>
        <v>278.13890826617393</v>
      </c>
      <c r="J24" s="96">
        <f>SUM(J20:J23)</f>
        <v>464.77896754064835</v>
      </c>
      <c r="K24" s="96">
        <f>SUM(K20:K23)</f>
        <v>784.62637426366211</v>
      </c>
      <c r="L24" s="97">
        <f>SUM(L20:L23)</f>
        <v>786.72161252382341</v>
      </c>
      <c r="M24" s="98">
        <f>SUM(M20:M23)</f>
        <v>487.34910426506286</v>
      </c>
      <c r="N24" s="95">
        <f t="shared" si="17"/>
        <v>-3.7688744888577537</v>
      </c>
      <c r="O24" s="95">
        <f t="shared" si="17"/>
        <v>25.495180800538229</v>
      </c>
      <c r="P24" s="95">
        <f t="shared" si="17"/>
        <v>20.244277179365064</v>
      </c>
      <c r="Q24" s="95">
        <f t="shared" si="17"/>
        <v>13.415705807072888</v>
      </c>
      <c r="R24" s="95">
        <f t="shared" si="17"/>
        <v>30.929408683200496</v>
      </c>
      <c r="S24" s="95">
        <f t="shared" si="17"/>
        <v>42.242032715945555</v>
      </c>
      <c r="T24" s="95">
        <f t="shared" si="17"/>
        <v>31.323425058917564</v>
      </c>
      <c r="U24" s="95">
        <f t="shared" si="17"/>
        <v>22.553276086513844</v>
      </c>
      <c r="V24" s="95">
        <f t="shared" si="17"/>
        <v>32.317825924842062</v>
      </c>
      <c r="W24" s="95">
        <f t="shared" si="17"/>
        <v>64.135659672647051</v>
      </c>
      <c r="X24" s="95">
        <f t="shared" si="17"/>
        <v>47.778950402818943</v>
      </c>
      <c r="Y24" s="95">
        <f t="shared" si="17"/>
        <v>43.459364595171031</v>
      </c>
      <c r="Z24" s="95">
        <f t="shared" si="17"/>
        <v>35.98816909661376</v>
      </c>
      <c r="AA24" s="95">
        <f t="shared" si="17"/>
        <v>85.206307219388705</v>
      </c>
      <c r="AB24" s="95">
        <f t="shared" si="17"/>
        <v>83.052800171225854</v>
      </c>
      <c r="AC24" s="95">
        <f t="shared" si="17"/>
        <v>73.89163177894568</v>
      </c>
      <c r="AD24" s="95">
        <f t="shared" si="17"/>
        <v>96.637233061625508</v>
      </c>
      <c r="AE24" s="95">
        <f t="shared" si="17"/>
        <v>111.70844645183334</v>
      </c>
      <c r="AF24" s="95">
        <f t="shared" si="17"/>
        <v>138.4192255125356</v>
      </c>
      <c r="AG24" s="95">
        <f t="shared" si="17"/>
        <v>118.01406251465393</v>
      </c>
      <c r="AH24" s="127">
        <f t="shared" si="17"/>
        <v>176.12183103512172</v>
      </c>
      <c r="AI24" s="127">
        <f t="shared" si="17"/>
        <v>234.83441087615665</v>
      </c>
      <c r="AJ24" s="127">
        <f t="shared" si="17"/>
        <v>257.75130809789101</v>
      </c>
      <c r="AK24" s="127">
        <f t="shared" si="17"/>
        <v>117.54653563976507</v>
      </c>
      <c r="AL24" s="127">
        <f t="shared" si="17"/>
        <v>128.63083369858595</v>
      </c>
      <c r="AM24" s="127">
        <f t="shared" si="17"/>
        <v>160.81854823494501</v>
      </c>
      <c r="AN24" s="128">
        <f>SUM(AN20:AN23)</f>
        <v>80.35318669176678</v>
      </c>
      <c r="AO24" s="95">
        <f t="shared" ref="AO24:AU24" si="18">SUM(AO20:AO23)</f>
        <v>121.19447631600248</v>
      </c>
      <c r="AP24" s="95">
        <f t="shared" si="18"/>
        <v>156.94443195017155</v>
      </c>
      <c r="AQ24" s="95">
        <f t="shared" si="18"/>
        <v>208.34567951345889</v>
      </c>
      <c r="AR24" s="95">
        <f t="shared" si="18"/>
        <v>256.43328802718952</v>
      </c>
      <c r="AS24" s="95">
        <f t="shared" si="18"/>
        <v>410.95624191127837</v>
      </c>
      <c r="AT24" s="95">
        <f t="shared" si="18"/>
        <v>375.29784373765602</v>
      </c>
      <c r="AU24" s="117">
        <f t="shared" si="18"/>
        <v>289.44938193353107</v>
      </c>
      <c r="AV24" s="118"/>
      <c r="AW24" s="118"/>
      <c r="AX24" s="118"/>
      <c r="AY24" s="107"/>
      <c r="AZ24" s="46">
        <v>0</v>
      </c>
      <c r="BA24" s="46">
        <v>0</v>
      </c>
      <c r="BB24" s="46">
        <v>0</v>
      </c>
      <c r="BC24" s="46">
        <v>0</v>
      </c>
      <c r="BD24" s="46">
        <v>0</v>
      </c>
      <c r="BE24" s="46"/>
      <c r="BH24" s="95">
        <f>SUM(BH20:BH23)</f>
        <v>92.897260952153914</v>
      </c>
    </row>
    <row r="25" spans="1:64" s="108" customFormat="1" x14ac:dyDescent="0.3">
      <c r="A25" s="283" t="s">
        <v>68</v>
      </c>
      <c r="B25" s="109" t="s">
        <v>57</v>
      </c>
      <c r="C25" s="110">
        <v>-17.73</v>
      </c>
      <c r="D25" s="110">
        <v>4.5578701957916756</v>
      </c>
      <c r="E25" s="110">
        <v>-5.28719400392447</v>
      </c>
      <c r="F25" s="110">
        <v>-6.138012220818867</v>
      </c>
      <c r="G25" s="110">
        <v>-8.7755122255215827</v>
      </c>
      <c r="H25" s="110">
        <v>-8.1411986124315021</v>
      </c>
      <c r="I25" s="110">
        <v>-4.592727336411337</v>
      </c>
      <c r="J25" s="110">
        <v>-5.7588393735965155</v>
      </c>
      <c r="K25" s="110">
        <v>3.9528494523853719</v>
      </c>
      <c r="L25" s="111">
        <f>SUM(AG25:AJ25)</f>
        <v>-0.48157865598853267</v>
      </c>
      <c r="M25" s="112">
        <f>SUM(AK25:AN25)</f>
        <v>12.298195646834785</v>
      </c>
      <c r="N25" s="110">
        <v>-0.57036070281858831</v>
      </c>
      <c r="O25" s="110">
        <v>-1.74268568807071</v>
      </c>
      <c r="P25" s="110">
        <v>-3.4439149909463458</v>
      </c>
      <c r="Q25" s="110">
        <v>-0.37047441771293599</v>
      </c>
      <c r="R25" s="110">
        <v>-2.3068396927598869</v>
      </c>
      <c r="S25" s="110">
        <v>-3.5579837362439033</v>
      </c>
      <c r="T25" s="110">
        <v>-0.97394868490938102</v>
      </c>
      <c r="U25" s="110">
        <v>-1.936740111608408</v>
      </c>
      <c r="V25" s="110">
        <v>-2.7566260285266284</v>
      </c>
      <c r="W25" s="110">
        <v>-2.7953085264392503</v>
      </c>
      <c r="X25" s="110">
        <v>-1.0012926171499856</v>
      </c>
      <c r="Y25" s="110">
        <f>H25-V25-W25-X25</f>
        <v>-1.5879714403156373</v>
      </c>
      <c r="Z25" s="110">
        <v>-1.8637192470614641</v>
      </c>
      <c r="AA25" s="110">
        <v>-1.6167378532717207</v>
      </c>
      <c r="AB25" s="110">
        <v>-1.0753014174625699</v>
      </c>
      <c r="AC25" s="110">
        <f>I25-Z25-AA25-AB25</f>
        <v>-3.69688186155821E-2</v>
      </c>
      <c r="AD25" s="110">
        <v>-2.0164332502410089</v>
      </c>
      <c r="AE25" s="110">
        <v>-1.9933469122237999</v>
      </c>
      <c r="AF25" s="110">
        <v>-0.93262240650322425</v>
      </c>
      <c r="AG25" s="110">
        <f>J25-AD25-AE25-AF25</f>
        <v>-0.81643680462848245</v>
      </c>
      <c r="AH25" s="110">
        <v>-0.84242697085174778</v>
      </c>
      <c r="AI25" s="110">
        <v>-0.81910441422506097</v>
      </c>
      <c r="AJ25" s="110">
        <v>1.9963895337167585</v>
      </c>
      <c r="AK25" s="110">
        <v>3.6179913037454221</v>
      </c>
      <c r="AL25" s="110">
        <v>-0.80510363800218177</v>
      </c>
      <c r="AM25" s="110">
        <v>-1.7320270364892605</v>
      </c>
      <c r="AN25" s="114">
        <v>11.217335017580805</v>
      </c>
      <c r="AO25" s="110">
        <f>Z25+AA25</f>
        <v>-3.4804571003331848</v>
      </c>
      <c r="AP25" s="110">
        <f>AB25+AC25</f>
        <v>-1.112270236078152</v>
      </c>
      <c r="AQ25" s="110">
        <f>AD25+AE25</f>
        <v>-4.0097801624648088</v>
      </c>
      <c r="AR25" s="110">
        <f>AF25+AG25</f>
        <v>-1.7490592111317067</v>
      </c>
      <c r="AS25" s="110">
        <f>AH25+AI25</f>
        <v>-1.6615313850768088</v>
      </c>
      <c r="AT25" s="110">
        <f>AJ25+AK25</f>
        <v>5.6143808374621802</v>
      </c>
      <c r="AU25" s="115">
        <f>AM25+AL25</f>
        <v>-2.5371306744914421</v>
      </c>
      <c r="AV25" s="102"/>
      <c r="AW25" s="131">
        <v>8.680204343089363</v>
      </c>
      <c r="AX25" s="102"/>
      <c r="AY25" s="38">
        <v>4.7514050900060107</v>
      </c>
      <c r="AZ25" s="46">
        <v>0</v>
      </c>
      <c r="BA25" s="46">
        <v>0</v>
      </c>
      <c r="BB25" s="46">
        <v>0</v>
      </c>
      <c r="BC25" s="46">
        <v>0</v>
      </c>
      <c r="BD25" s="46">
        <v>0</v>
      </c>
      <c r="BE25" s="46"/>
      <c r="BH25" s="130">
        <v>6.465929891580787</v>
      </c>
      <c r="BK25" s="108">
        <v>4.7514050900060107</v>
      </c>
      <c r="BL25" s="108">
        <v>4.6313435698605918</v>
      </c>
    </row>
    <row r="26" spans="1:64" s="93" customFormat="1" x14ac:dyDescent="0.3">
      <c r="A26" s="282" t="s">
        <v>69</v>
      </c>
      <c r="B26" s="94" t="s">
        <v>57</v>
      </c>
      <c r="C26" s="95">
        <f>SUM(C24:C25)</f>
        <v>213.94401738707623</v>
      </c>
      <c r="D26" s="95">
        <f>SUM(D24:D25)</f>
        <v>305.89409240196613</v>
      </c>
      <c r="E26" s="95">
        <f t="shared" ref="E26:G26" si="19">SUM(E24:E25)</f>
        <v>46.258834899511427</v>
      </c>
      <c r="F26" s="95">
        <f t="shared" si="19"/>
        <v>55.681208287317169</v>
      </c>
      <c r="G26" s="95">
        <f t="shared" si="19"/>
        <v>118.27236935802775</v>
      </c>
      <c r="H26" s="95">
        <f>H24+H25</f>
        <v>179.55060198304767</v>
      </c>
      <c r="I26" s="95">
        <f t="shared" ref="I26:K26" si="20">I24+I25</f>
        <v>273.54618092976261</v>
      </c>
      <c r="J26" s="96">
        <f t="shared" si="20"/>
        <v>459.02012816705184</v>
      </c>
      <c r="K26" s="96">
        <f t="shared" si="20"/>
        <v>788.57922371604752</v>
      </c>
      <c r="L26" s="97">
        <f>L24+L25</f>
        <v>786.24003386783488</v>
      </c>
      <c r="M26" s="98">
        <f>M24+M25</f>
        <v>499.64729991189768</v>
      </c>
      <c r="N26" s="95">
        <f t="shared" ref="N26:W26" si="21">SUM(N24:N25)</f>
        <v>-4.3392351916763419</v>
      </c>
      <c r="O26" s="95">
        <f t="shared" si="21"/>
        <v>23.752495112467518</v>
      </c>
      <c r="P26" s="95">
        <f t="shared" si="21"/>
        <v>16.800362188418717</v>
      </c>
      <c r="Q26" s="95">
        <f t="shared" si="21"/>
        <v>13.045231389359952</v>
      </c>
      <c r="R26" s="95">
        <f t="shared" si="21"/>
        <v>28.622568990440609</v>
      </c>
      <c r="S26" s="95">
        <f t="shared" si="21"/>
        <v>38.68404897970165</v>
      </c>
      <c r="T26" s="95">
        <f t="shared" si="21"/>
        <v>30.349476374008184</v>
      </c>
      <c r="U26" s="95">
        <f t="shared" si="21"/>
        <v>20.616535974905435</v>
      </c>
      <c r="V26" s="95">
        <f t="shared" si="21"/>
        <v>29.561199896315433</v>
      </c>
      <c r="W26" s="95">
        <f t="shared" si="21"/>
        <v>61.340351146207801</v>
      </c>
      <c r="X26" s="95">
        <f>SUM(X24:X25)</f>
        <v>46.777657785668957</v>
      </c>
      <c r="Y26" s="95">
        <f t="shared" ref="Y26:AK26" si="22">Y24+Y25</f>
        <v>41.871393154855397</v>
      </c>
      <c r="Z26" s="95">
        <f t="shared" si="22"/>
        <v>34.124449849552299</v>
      </c>
      <c r="AA26" s="95">
        <f t="shared" si="22"/>
        <v>83.58956936611699</v>
      </c>
      <c r="AB26" s="95">
        <f t="shared" si="22"/>
        <v>81.977498753763285</v>
      </c>
      <c r="AC26" s="95">
        <f t="shared" si="22"/>
        <v>73.854662960330103</v>
      </c>
      <c r="AD26" s="95">
        <f t="shared" si="22"/>
        <v>94.620799811384501</v>
      </c>
      <c r="AE26" s="95">
        <f t="shared" si="22"/>
        <v>109.71509953960954</v>
      </c>
      <c r="AF26" s="95">
        <f t="shared" si="22"/>
        <v>137.48660310603239</v>
      </c>
      <c r="AG26" s="95">
        <f t="shared" si="22"/>
        <v>117.19762571002545</v>
      </c>
      <c r="AH26" s="95">
        <f t="shared" si="22"/>
        <v>175.27940406426995</v>
      </c>
      <c r="AI26" s="95">
        <f t="shared" si="22"/>
        <v>234.0153064619316</v>
      </c>
      <c r="AJ26" s="95">
        <f t="shared" si="22"/>
        <v>259.74769763160776</v>
      </c>
      <c r="AK26" s="95">
        <f t="shared" si="22"/>
        <v>121.1645269435105</v>
      </c>
      <c r="AL26" s="95">
        <f>AL24+AL25</f>
        <v>127.82573006058377</v>
      </c>
      <c r="AM26" s="95">
        <f>AM24+AM25</f>
        <v>159.08652119845576</v>
      </c>
      <c r="AN26" s="99">
        <f>AN24+AN25</f>
        <v>91.570521709347588</v>
      </c>
      <c r="AO26" s="95">
        <f t="shared" ref="AO26:AU26" si="23">AO24+AO25</f>
        <v>117.7140192156693</v>
      </c>
      <c r="AP26" s="95">
        <f t="shared" si="23"/>
        <v>155.83216171409339</v>
      </c>
      <c r="AQ26" s="95">
        <f t="shared" si="23"/>
        <v>204.33589935099408</v>
      </c>
      <c r="AR26" s="95">
        <f t="shared" si="23"/>
        <v>254.68422881605781</v>
      </c>
      <c r="AS26" s="95">
        <f t="shared" si="23"/>
        <v>409.29471052620158</v>
      </c>
      <c r="AT26" s="95">
        <f t="shared" si="23"/>
        <v>380.91222457511822</v>
      </c>
      <c r="AU26" s="117">
        <f t="shared" si="23"/>
        <v>286.91225125903964</v>
      </c>
      <c r="AV26" s="118"/>
      <c r="AW26" s="118"/>
      <c r="AX26" s="118"/>
      <c r="AY26" s="132"/>
      <c r="AZ26" s="46">
        <v>0</v>
      </c>
      <c r="BA26" s="46">
        <v>0</v>
      </c>
      <c r="BB26" s="46">
        <v>0</v>
      </c>
      <c r="BC26" s="46">
        <v>0</v>
      </c>
      <c r="BD26" s="46">
        <v>0</v>
      </c>
      <c r="BE26" s="46"/>
      <c r="BH26" s="95">
        <f>BH24+BH25</f>
        <v>99.363190843734699</v>
      </c>
    </row>
    <row r="27" spans="1:64" s="133" customFormat="1" x14ac:dyDescent="0.3">
      <c r="A27" s="284" t="s">
        <v>70</v>
      </c>
      <c r="B27" s="134" t="s">
        <v>37</v>
      </c>
      <c r="C27" s="135">
        <f>-SUM(C21:C23)/(C20-C19)</f>
        <v>6.2291547602775457E-2</v>
      </c>
      <c r="D27" s="135">
        <f>-SUM(D21:D23)/(D20-D19)</f>
        <v>7.2498033499415998E-2</v>
      </c>
      <c r="E27" s="135">
        <f t="shared" ref="E27:H27" si="24">-SUM(E21:E23)/(E20-E19)</f>
        <v>0.43977807130221636</v>
      </c>
      <c r="F27" s="135">
        <f t="shared" si="24"/>
        <v>0.37356581933268124</v>
      </c>
      <c r="G27" s="135">
        <f t="shared" si="24"/>
        <v>0.28480478962570382</v>
      </c>
      <c r="H27" s="135">
        <f t="shared" si="24"/>
        <v>0.24531701222234162</v>
      </c>
      <c r="I27" s="135">
        <f>-SUM(I21:I23)/(I20-I19)</f>
        <v>0.18169009954071752</v>
      </c>
      <c r="J27" s="136">
        <f>-SUM(J21:J23)/(J20-J19)</f>
        <v>0.1353120902889671</v>
      </c>
      <c r="K27" s="136">
        <f>-SUM(K21:K23)/(K20-K19)</f>
        <v>0.12580821063385969</v>
      </c>
      <c r="L27" s="137">
        <f t="shared" ref="L27" si="25">-SUM(L21:L23)/(L20-L19)</f>
        <v>0.10336048164196368</v>
      </c>
      <c r="M27" s="138">
        <f>-SUM(M21:M23)/(M20-M19)</f>
        <v>0.13064515862940551</v>
      </c>
      <c r="N27" s="135">
        <f t="shared" ref="N27:Z27" si="26">-SUM(N21:N23)/(N20-N19)</f>
        <v>0.67328664436151919</v>
      </c>
      <c r="O27" s="135">
        <f t="shared" si="26"/>
        <v>0.41367171095028421</v>
      </c>
      <c r="P27" s="135">
        <f t="shared" si="26"/>
        <v>0.35970341832579189</v>
      </c>
      <c r="Q27" s="135">
        <f t="shared" si="26"/>
        <v>0.33851614402749985</v>
      </c>
      <c r="R27" s="135">
        <f t="shared" si="26"/>
        <v>0.32298324124622158</v>
      </c>
      <c r="S27" s="135">
        <f t="shared" si="26"/>
        <v>0.23722971298743753</v>
      </c>
      <c r="T27" s="135">
        <f t="shared" si="26"/>
        <v>0.20479462450012265</v>
      </c>
      <c r="U27" s="135">
        <f t="shared" si="26"/>
        <v>0.36796680863992132</v>
      </c>
      <c r="V27" s="135">
        <f t="shared" si="26"/>
        <v>0.39188033988775095</v>
      </c>
      <c r="W27" s="135">
        <f t="shared" si="26"/>
        <v>0.27078141865450994</v>
      </c>
      <c r="X27" s="135">
        <f t="shared" si="26"/>
        <v>0.30377494005716965</v>
      </c>
      <c r="Y27" s="135">
        <f t="shared" si="26"/>
        <v>-0.10291218592412356</v>
      </c>
      <c r="Z27" s="135">
        <f t="shared" si="26"/>
        <v>0.1362472858305887</v>
      </c>
      <c r="AA27" s="135">
        <f>-SUM(AA21:AA23)/(AA20-AA19)</f>
        <v>0.17864278899196634</v>
      </c>
      <c r="AB27" s="135">
        <f>-SUM(AB21:AB23)/(AB20-AB19)</f>
        <v>0.19253254170478942</v>
      </c>
      <c r="AC27" s="135">
        <f t="shared" ref="AC27:AP27" si="27">-SUM(AC21:AC23)/(AC20-AC19)</f>
        <v>0.19364999005766514</v>
      </c>
      <c r="AD27" s="135">
        <f t="shared" si="27"/>
        <v>0.16488448998874228</v>
      </c>
      <c r="AE27" s="135">
        <f t="shared" si="27"/>
        <v>8.7399247640939426E-2</v>
      </c>
      <c r="AF27" s="135">
        <f t="shared" si="27"/>
        <v>0.18952914787453484</v>
      </c>
      <c r="AG27" s="135">
        <f t="shared" si="27"/>
        <v>8.6314645293380843E-2</v>
      </c>
      <c r="AH27" s="135">
        <f t="shared" si="27"/>
        <v>0.12334737991587386</v>
      </c>
      <c r="AI27" s="135">
        <f t="shared" si="27"/>
        <v>0.13094951533075144</v>
      </c>
      <c r="AJ27" s="135">
        <f t="shared" si="27"/>
        <v>6.8589527087920252E-2</v>
      </c>
      <c r="AK27" s="135">
        <f t="shared" si="27"/>
        <v>0.20829418850940895</v>
      </c>
      <c r="AL27" s="135">
        <f t="shared" si="27"/>
        <v>4.8960731818261868E-2</v>
      </c>
      <c r="AM27" s="135">
        <f t="shared" si="27"/>
        <v>0.14183088014039938</v>
      </c>
      <c r="AN27" s="139">
        <f>-SUM(AN21:AN23)/(AN20-AN19)</f>
        <v>9.9754589314709985E-2</v>
      </c>
      <c r="AO27" s="135">
        <f t="shared" si="27"/>
        <v>0.166447999252749</v>
      </c>
      <c r="AP27" s="135">
        <f t="shared" si="27"/>
        <v>0.19305902016881785</v>
      </c>
      <c r="AQ27" s="135">
        <f>-SUM(AQ21:AQ23)/(AQ20-AQ19)</f>
        <v>0.12361896004170367</v>
      </c>
      <c r="AR27" s="135">
        <f t="shared" ref="AR27:AS27" si="28">-SUM(AR21:AR23)/(AR20-AR19)</f>
        <v>0.144554425728079</v>
      </c>
      <c r="AS27" s="135">
        <f t="shared" si="28"/>
        <v>0.12764119549463945</v>
      </c>
      <c r="AT27" s="135">
        <f>-SUM(AT21:AT23)/(AT20-AT19)</f>
        <v>0.11978289027346303</v>
      </c>
      <c r="AU27" s="140">
        <f>-SUM(AU21:AU23)/(AU20-AU19)</f>
        <v>0.10292230899714745</v>
      </c>
      <c r="AV27" s="141"/>
      <c r="AW27" s="141"/>
      <c r="AX27" s="141"/>
      <c r="AZ27" s="46">
        <v>0</v>
      </c>
      <c r="BA27" s="46">
        <v>0</v>
      </c>
      <c r="BB27" s="46">
        <v>0</v>
      </c>
      <c r="BC27" s="46">
        <v>0</v>
      </c>
      <c r="BD27" s="46">
        <v>0</v>
      </c>
      <c r="BE27" s="46"/>
      <c r="BH27" s="135">
        <f>-SUM(BH21:BH23)/(BH20-BH19)</f>
        <v>0.12692405841103599</v>
      </c>
    </row>
    <row r="28" spans="1:64" s="133" customFormat="1" x14ac:dyDescent="0.3">
      <c r="A28" s="284" t="s">
        <v>71</v>
      </c>
      <c r="B28" s="134" t="s">
        <v>37</v>
      </c>
      <c r="C28" s="135">
        <f>C27</f>
        <v>6.2291547602775457E-2</v>
      </c>
      <c r="D28" s="135">
        <f>D27</f>
        <v>7.2498033499415998E-2</v>
      </c>
      <c r="E28" s="135">
        <f>-E21/E20</f>
        <v>0.16293213693074868</v>
      </c>
      <c r="F28" s="135">
        <f t="shared" ref="F28:J28" si="29">-F21/F20</f>
        <v>8.7066781765536186E-2</v>
      </c>
      <c r="G28" s="135">
        <f t="shared" si="29"/>
        <v>7.3453425795531879E-2</v>
      </c>
      <c r="H28" s="135">
        <f t="shared" si="29"/>
        <v>9.5505885502668336E-2</v>
      </c>
      <c r="I28" s="135">
        <f t="shared" si="29"/>
        <v>0.10915558669519965</v>
      </c>
      <c r="J28" s="136">
        <f t="shared" si="29"/>
        <v>0.15631512789397878</v>
      </c>
      <c r="K28" s="136">
        <f>-K21/K20</f>
        <v>0.14487020346452936</v>
      </c>
      <c r="L28" s="137">
        <f t="shared" ref="L28:AL28" si="30">-L21/L20</f>
        <v>0.16833786527651992</v>
      </c>
      <c r="M28" s="138">
        <f t="shared" si="30"/>
        <v>7.2480852703140211E-2</v>
      </c>
      <c r="N28" s="135">
        <f t="shared" si="30"/>
        <v>3.6791002317338566</v>
      </c>
      <c r="O28" s="135">
        <f t="shared" si="30"/>
        <v>7.5544049699249341E-2</v>
      </c>
      <c r="P28" s="135">
        <f>-P21/P20</f>
        <v>0.1346660360795692</v>
      </c>
      <c r="Q28" s="135">
        <f t="shared" si="30"/>
        <v>-3.7196925906834918E-2</v>
      </c>
      <c r="R28" s="135">
        <f t="shared" si="30"/>
        <v>6.6727713998301533E-2</v>
      </c>
      <c r="S28" s="135">
        <f t="shared" si="30"/>
        <v>0.10960525818177716</v>
      </c>
      <c r="T28" s="135">
        <f t="shared" si="30"/>
        <v>0.13734571136317336</v>
      </c>
      <c r="U28" s="135">
        <f t="shared" si="30"/>
        <v>-2.9060609682141636E-2</v>
      </c>
      <c r="V28" s="135">
        <f t="shared" si="30"/>
        <v>9.4648473516901796E-2</v>
      </c>
      <c r="W28" s="135">
        <f t="shared" si="30"/>
        <v>9.6738015567169974E-2</v>
      </c>
      <c r="X28" s="135">
        <f t="shared" si="30"/>
        <v>0.10945394224418228</v>
      </c>
      <c r="Y28" s="135">
        <f t="shared" si="30"/>
        <v>6.8827746552995117E-2</v>
      </c>
      <c r="Z28" s="135">
        <f t="shared" si="30"/>
        <v>0.14183043767033637</v>
      </c>
      <c r="AA28" s="135">
        <f t="shared" si="30"/>
        <v>0.1844416137134931</v>
      </c>
      <c r="AB28" s="135">
        <f t="shared" si="30"/>
        <v>9.0496794553614215E-2</v>
      </c>
      <c r="AC28" s="135">
        <f t="shared" si="30"/>
        <v>3.0109002836292552E-2</v>
      </c>
      <c r="AD28" s="135">
        <f t="shared" si="30"/>
        <v>0.12739855482439547</v>
      </c>
      <c r="AE28" s="135">
        <f t="shared" si="30"/>
        <v>0.14059549481574934</v>
      </c>
      <c r="AF28" s="135">
        <f t="shared" si="30"/>
        <v>0.11239402794791836</v>
      </c>
      <c r="AG28" s="135">
        <f t="shared" si="30"/>
        <v>0.25484755707067236</v>
      </c>
      <c r="AH28" s="135">
        <f t="shared" si="30"/>
        <v>0.13149181865381251</v>
      </c>
      <c r="AI28" s="135">
        <f t="shared" si="30"/>
        <v>0.15768411528287699</v>
      </c>
      <c r="AJ28" s="135">
        <f t="shared" si="30"/>
        <v>0.16504875155113194</v>
      </c>
      <c r="AK28" s="135">
        <f t="shared" si="30"/>
        <v>0.1024329648600155</v>
      </c>
      <c r="AL28" s="135">
        <f t="shared" si="30"/>
        <v>4.1927587175223685E-2</v>
      </c>
      <c r="AM28" s="135">
        <f>-AM21/AM20</f>
        <v>5.2601406282338711E-2</v>
      </c>
      <c r="AN28" s="139">
        <f>-AN21/AN20</f>
        <v>0.11052613698968965</v>
      </c>
      <c r="AO28" s="135" t="s">
        <v>40</v>
      </c>
      <c r="AP28" s="135">
        <f t="shared" ref="AP28:AU28" si="31">-AP21/AP20</f>
        <v>6.2044414066895495E-2</v>
      </c>
      <c r="AQ28" s="135">
        <f t="shared" si="31"/>
        <v>0.13421472996146683</v>
      </c>
      <c r="AR28" s="135">
        <f t="shared" si="31"/>
        <v>0.17383505607497796</v>
      </c>
      <c r="AS28" s="135">
        <f t="shared" si="31"/>
        <v>0.14648551573364013</v>
      </c>
      <c r="AT28" s="135">
        <f t="shared" si="31"/>
        <v>0.14308095025859954</v>
      </c>
      <c r="AU28" s="140">
        <f t="shared" si="31"/>
        <v>4.8127384829744969E-2</v>
      </c>
      <c r="AV28" s="141"/>
      <c r="AW28" s="141"/>
      <c r="AX28" s="141"/>
      <c r="AZ28" s="46" t="e">
        <v>#VALUE!</v>
      </c>
      <c r="BA28" s="46">
        <v>0</v>
      </c>
      <c r="BB28" s="46">
        <v>0</v>
      </c>
      <c r="BC28" s="46">
        <v>0</v>
      </c>
      <c r="BD28" s="46">
        <v>0</v>
      </c>
      <c r="BE28" s="46"/>
      <c r="BH28" s="135">
        <f>-BH21/BH20</f>
        <v>9.2714533512041217E-2</v>
      </c>
    </row>
    <row r="29" spans="1:64" s="142" customFormat="1" x14ac:dyDescent="0.3">
      <c r="A29" s="285" t="s">
        <v>72</v>
      </c>
      <c r="B29" s="109" t="s">
        <v>57</v>
      </c>
      <c r="C29" s="34"/>
      <c r="D29" s="34"/>
      <c r="E29" s="34"/>
      <c r="F29" s="34"/>
      <c r="G29" s="119">
        <f>'[1]Historical Financials in THB'!G29/G8</f>
        <v>-5.4911259692976158</v>
      </c>
      <c r="H29" s="119">
        <f>'[1]Historical Financials in THB'!H29/H8</f>
        <v>-30.624655472625943</v>
      </c>
      <c r="I29" s="119">
        <f>'[1]Historical Financials in THB'!I29/I8</f>
        <v>-29.753718645770526</v>
      </c>
      <c r="J29" s="120">
        <f>'[1]Historical Financials in THB'!J29/J8</f>
        <v>-30.942964748595788</v>
      </c>
      <c r="K29" s="120">
        <v>-32.485613514015228</v>
      </c>
      <c r="L29" s="121">
        <f>SUM(AG29:AJ29)</f>
        <v>-32.438811554666806</v>
      </c>
      <c r="M29" s="122">
        <f>SUM(AK29:AN29)</f>
        <v>-33.153979710152072</v>
      </c>
      <c r="N29" s="143"/>
      <c r="O29" s="143"/>
      <c r="P29" s="143"/>
      <c r="Q29" s="143"/>
      <c r="R29" s="143"/>
      <c r="S29" s="143"/>
      <c r="T29" s="143"/>
      <c r="U29" s="119">
        <f>'[1]Historical Financials in THB'!U29/U8</f>
        <v>-5.4539758447488049</v>
      </c>
      <c r="V29" s="119">
        <f>'[1]Historical Financials in THB'!V29/V8</f>
        <v>-7.9306111463224251</v>
      </c>
      <c r="W29" s="119">
        <v>-7.8688339153159763</v>
      </c>
      <c r="X29" s="119">
        <v>-7.4656923901807488</v>
      </c>
      <c r="Y29" s="119">
        <f>H29-V29-W29-X29</f>
        <v>-7.3595180208067941</v>
      </c>
      <c r="Z29" s="119">
        <f>'[1]Historical Financials in THB'!Z29/Z8</f>
        <v>-7.3436985417512837</v>
      </c>
      <c r="AA29" s="119">
        <v>-7.37425419056156</v>
      </c>
      <c r="AB29" s="119">
        <v>-7.5782377670827668</v>
      </c>
      <c r="AC29" s="119">
        <f>I29-Z29-AA29-AB29</f>
        <v>-7.4575281463749157</v>
      </c>
      <c r="AD29" s="119">
        <f>'[1]Historical Financials in THB'!AD29/AD8</f>
        <v>-7.3749118396982318</v>
      </c>
      <c r="AE29" s="119">
        <v>-7.6291636556306699</v>
      </c>
      <c r="AF29" s="119">
        <v>-7.9222846200827135</v>
      </c>
      <c r="AG29" s="119">
        <f>J29-AD29-AE29-AF29</f>
        <v>-8.0166046331841727</v>
      </c>
      <c r="AH29" s="119">
        <v>-8.2081817244529898</v>
      </c>
      <c r="AI29" s="119">
        <v>-8.1958903177775912</v>
      </c>
      <c r="AJ29" s="119">
        <v>-8.0181348792520524</v>
      </c>
      <c r="AK29" s="119">
        <v>-8.0634065925325942</v>
      </c>
      <c r="AL29" s="119">
        <v>-8.1868206482012713</v>
      </c>
      <c r="AM29" s="119">
        <v>-8.2858590160351593</v>
      </c>
      <c r="AN29" s="123">
        <v>-8.6178934533830471</v>
      </c>
      <c r="AO29" s="119">
        <f>Z29+AA29</f>
        <v>-14.717952732312844</v>
      </c>
      <c r="AP29" s="119">
        <f>AB29+AC29</f>
        <v>-15.035765913457682</v>
      </c>
      <c r="AQ29" s="119">
        <f>AD29+AE29</f>
        <v>-15.004075495328902</v>
      </c>
      <c r="AR29" s="119">
        <f>AF29+AG29</f>
        <v>-15.938889253266886</v>
      </c>
      <c r="AS29" s="119">
        <f>AH29+AI29</f>
        <v>-16.404072042230581</v>
      </c>
      <c r="AT29" s="119">
        <f>AJ29+AK29</f>
        <v>-16.081541471784647</v>
      </c>
      <c r="AU29" s="101">
        <f>AM29+AL29</f>
        <v>-16.472679664236431</v>
      </c>
      <c r="AV29" s="102"/>
      <c r="AW29" s="119">
        <v>-25.090573117619478</v>
      </c>
      <c r="AX29" s="102"/>
      <c r="AZ29" s="46">
        <v>0</v>
      </c>
      <c r="BA29" s="46">
        <v>0</v>
      </c>
      <c r="BB29" s="46">
        <v>0</v>
      </c>
      <c r="BC29" s="46">
        <v>0</v>
      </c>
      <c r="BD29" s="46">
        <v>0</v>
      </c>
      <c r="BE29" s="46"/>
      <c r="BH29" s="119">
        <v>-8.6178934533830454</v>
      </c>
    </row>
    <row r="30" spans="1:64" s="142" customFormat="1" x14ac:dyDescent="0.3">
      <c r="A30" s="286" t="s">
        <v>73</v>
      </c>
      <c r="B30" s="144" t="s">
        <v>74</v>
      </c>
      <c r="C30" s="90">
        <v>4240.0370000000003</v>
      </c>
      <c r="D30" s="90">
        <v>4737.9849999999997</v>
      </c>
      <c r="E30" s="90">
        <v>4814.2569999999996</v>
      </c>
      <c r="F30" s="90">
        <v>4814.2569999999996</v>
      </c>
      <c r="G30" s="145">
        <v>4814.2569999999996</v>
      </c>
      <c r="H30" s="145">
        <v>4814.2569999999996</v>
      </c>
      <c r="I30" s="146">
        <v>4814.2719999999999</v>
      </c>
      <c r="J30" s="147">
        <f>'[1]Historical Financials in THB'!J30</f>
        <v>4985.1961624739724</v>
      </c>
      <c r="K30" s="147">
        <f>'[1]Historical Financials in THB'!K30</f>
        <v>5511.506733268493</v>
      </c>
      <c r="L30" s="148">
        <f>'[1]Historical Financials in THB'!L30</f>
        <v>5419.0333699452049</v>
      </c>
      <c r="M30" s="149">
        <f>'[1]Historical Financials in THB'!M30</f>
        <v>5614.5519080000004</v>
      </c>
      <c r="N30" s="90">
        <f>'[1]Historical Financials in THB'!N30</f>
        <v>4814.2569999999996</v>
      </c>
      <c r="O30" s="90">
        <f>'[1]Historical Financials in THB'!O30</f>
        <v>4814.2569999999996</v>
      </c>
      <c r="P30" s="90">
        <f>'[1]Historical Financials in THB'!P30</f>
        <v>4814.2569999999996</v>
      </c>
      <c r="Q30" s="90">
        <f>'[1]Historical Financials in THB'!Q30</f>
        <v>4814.2569999999996</v>
      </c>
      <c r="R30" s="90">
        <f>'[1]Historical Financials in THB'!R30</f>
        <v>4814.2569999999996</v>
      </c>
      <c r="S30" s="90">
        <f>'[1]Historical Financials in THB'!S30</f>
        <v>4814.2569999999996</v>
      </c>
      <c r="T30" s="90">
        <f>'[1]Historical Financials in THB'!T30</f>
        <v>4814.2569999999996</v>
      </c>
      <c r="U30" s="90">
        <f>'[1]Historical Financials in THB'!U30</f>
        <v>4814.2569999999996</v>
      </c>
      <c r="V30" s="90">
        <f>'[1]Historical Financials in THB'!V30</f>
        <v>4814.2569999999996</v>
      </c>
      <c r="W30" s="90">
        <f>'[1]Historical Financials in THB'!W30</f>
        <v>4814.2569999999996</v>
      </c>
      <c r="X30" s="90">
        <f>'[1]Historical Financials in THB'!X30</f>
        <v>4814.2569999999996</v>
      </c>
      <c r="Y30" s="90">
        <f>'[1]Historical Financials in THB'!Y30</f>
        <v>4814.2569999999996</v>
      </c>
      <c r="Z30" s="90">
        <f>'[1]Historical Financials in THB'!Z30</f>
        <v>4814</v>
      </c>
      <c r="AA30" s="90">
        <f>'[1]Historical Financials in THB'!AA30</f>
        <v>4814.2719999999999</v>
      </c>
      <c r="AB30" s="90">
        <f>'[1]Historical Financials in THB'!AB30</f>
        <v>4814.2719999999999</v>
      </c>
      <c r="AC30" s="90">
        <f>'[1]Historical Financials in THB'!AC30</f>
        <v>4814.2719999999999</v>
      </c>
      <c r="AD30" s="90">
        <f>'[1]Historical Financials in THB'!AD30</f>
        <v>4814.2929999999997</v>
      </c>
      <c r="AE30" s="90">
        <f>'[1]Historical Financials in THB'!AE30</f>
        <v>4814.3190583626374</v>
      </c>
      <c r="AF30" s="90">
        <f>'[1]Historical Financials in THB'!AF30</f>
        <v>5061.3676620326087</v>
      </c>
      <c r="AG30" s="90">
        <f>'[1]Historical Financials in THB'!AG30</f>
        <v>5245.2320779239126</v>
      </c>
      <c r="AH30" s="90">
        <f>'[1]Historical Financials in THB'!AH30</f>
        <v>5345.1549869999999</v>
      </c>
      <c r="AI30" s="90">
        <f>'[1]Historical Financials in THB'!AI30</f>
        <v>5500.1167873956038</v>
      </c>
      <c r="AJ30" s="90">
        <f>'[1]Historical Financials in THB'!AJ30</f>
        <v>5584.9049171521738</v>
      </c>
      <c r="AK30" s="90">
        <f>'[1]Historical Financials in THB'!AK30</f>
        <v>5614.5519080000004</v>
      </c>
      <c r="AL30" s="90">
        <f>'[1]Historical Financials in THB'!AL30</f>
        <v>5614.5519080000004</v>
      </c>
      <c r="AM30" s="90">
        <f>'[1]Historical Financials in THB'!AM30</f>
        <v>5614.5519080000004</v>
      </c>
      <c r="AN30" s="150">
        <f>'[1]Historical Financials in THB'!AN30</f>
        <v>5614.5519080000004</v>
      </c>
      <c r="AO30" s="34"/>
      <c r="AP30" s="34"/>
      <c r="AQ30" s="34"/>
      <c r="AR30" s="34"/>
      <c r="AS30" s="34"/>
      <c r="AT30" s="34"/>
      <c r="AU30" s="36"/>
      <c r="AV30" s="37"/>
      <c r="AW30" s="37"/>
      <c r="AX30" s="37"/>
      <c r="AZ30" s="46">
        <v>0</v>
      </c>
      <c r="BA30" s="46">
        <v>0</v>
      </c>
      <c r="BB30" s="46">
        <v>0</v>
      </c>
      <c r="BC30" s="46">
        <v>0</v>
      </c>
      <c r="BD30" s="46">
        <v>0</v>
      </c>
      <c r="BE30" s="46"/>
      <c r="BH30" s="34">
        <f>'[1]Historical Financials in THB'!BF30</f>
        <v>5614.5519080000004</v>
      </c>
    </row>
    <row r="31" spans="1:64" s="142" customFormat="1" x14ac:dyDescent="0.3">
      <c r="A31" s="287" t="s">
        <v>75</v>
      </c>
      <c r="B31" s="151" t="s">
        <v>76</v>
      </c>
      <c r="C31" s="152">
        <f>'[1]Historical Financials in THB'!C31</f>
        <v>1.5999605751524579</v>
      </c>
      <c r="D31" s="152">
        <f>'[1]Historical Financials in THB'!D31</f>
        <v>1.9688994707148779</v>
      </c>
      <c r="E31" s="152">
        <f>'[1]Historical Financials in THB'!E31</f>
        <v>0.29870619713926977</v>
      </c>
      <c r="F31" s="152">
        <f>'[1]Historical Financials in THB'!F31</f>
        <v>0.35491567464316087</v>
      </c>
      <c r="G31" s="152">
        <f>'[1]Historical Financials in THB'!G31</f>
        <v>0.76081727979374414</v>
      </c>
      <c r="H31" s="152">
        <f>'[1]Historical Financials in THB'!H31</f>
        <v>1.0606187004532617</v>
      </c>
      <c r="I31" s="152">
        <f>'[1]Historical Financials in THB'!I31</f>
        <v>1.787054095186986</v>
      </c>
      <c r="J31" s="153">
        <f>'[1]Historical Financials in THB'!J31</f>
        <v>2.9138499556926156</v>
      </c>
      <c r="K31" s="153">
        <f>'[1]Historical Financials in THB'!K31</f>
        <v>4.4340792548496726</v>
      </c>
      <c r="L31" s="154">
        <f>'[1]Historical Financials in THB'!L31</f>
        <v>4.460593402781452</v>
      </c>
      <c r="M31" s="155">
        <f>'[1]Historical Financials in THB'!M31</f>
        <v>2.6303765073951748</v>
      </c>
      <c r="N31" s="152">
        <f>'[1]Historical Financials in THB'!N31</f>
        <v>-2.6894273062810385E-2</v>
      </c>
      <c r="O31" s="152">
        <f>'[1]Historical Financials in THB'!O31</f>
        <v>0.14728312536861987</v>
      </c>
      <c r="P31" s="152">
        <f>'[1]Historical Financials in THB'!P31</f>
        <v>0.10787075546880817</v>
      </c>
      <c r="Q31" s="152">
        <f>'[1]Historical Financials in THB'!Q31</f>
        <v>8.5661645883702162E-2</v>
      </c>
      <c r="R31" s="152">
        <f>'[1]Historical Financials in THB'!R31</f>
        <v>0.19420692496876557</v>
      </c>
      <c r="S31" s="152">
        <f>'[1]Historical Financials in THB'!S31</f>
        <v>0.26108301157378233</v>
      </c>
      <c r="T31" s="152">
        <f>'[1]Historical Financials in THB'!T31</f>
        <v>0.20194272859664245</v>
      </c>
      <c r="U31" s="152">
        <f>'[1]Historical Financials in THB'!U31</f>
        <v>0.10358461465455344</v>
      </c>
      <c r="V31" s="152">
        <f>'[1]Historical Financials in THB'!V31</f>
        <v>0.14667915112975538</v>
      </c>
      <c r="W31" s="152">
        <f>'[1]Historical Financials in THB'!W31</f>
        <v>0.36745616825598271</v>
      </c>
      <c r="X31" s="152">
        <f>'[1]Historical Financials in THB'!X31</f>
        <v>0.28810197343867916</v>
      </c>
      <c r="Y31" s="152">
        <f>'[1]Historical Financials in THB'!Y31</f>
        <v>0.25838140762884426</v>
      </c>
      <c r="Z31" s="152">
        <f>'[1]Historical Financials in THB'!Z31</f>
        <v>0.19830773615894809</v>
      </c>
      <c r="AA31" s="152">
        <f>'[1]Historical Financials in THB'!AA31</f>
        <v>0.56066927948422318</v>
      </c>
      <c r="AB31" s="152">
        <f>'[1]Historical Financials in THB'!AB31</f>
        <v>0.54012545444095528</v>
      </c>
      <c r="AC31" s="152">
        <f>'[1]Historical Financials in THB'!AC31</f>
        <v>0.48796282915433864</v>
      </c>
      <c r="AD31" s="152">
        <f>'[1]Historical Financials in THB'!AD31</f>
        <v>0.63620135534683242</v>
      </c>
      <c r="AE31" s="152">
        <f>'[1]Historical Financials in THB'!AE31</f>
        <v>0.72855653643298801</v>
      </c>
      <c r="AF31" s="152">
        <f>'[1]Historical Financials in THB'!AF31</f>
        <v>0.86012799237804227</v>
      </c>
      <c r="AG31" s="152">
        <f>'[1]Historical Financials in THB'!AG31</f>
        <v>0.68678110095322353</v>
      </c>
      <c r="AH31" s="152">
        <f>'[1]Historical Financials in THB'!AH31</f>
        <v>0.98590409087270725</v>
      </c>
      <c r="AI31" s="152">
        <f>'[1]Historical Financials in THB'!AI31</f>
        <v>1.3092497311080276</v>
      </c>
      <c r="AJ31" s="152">
        <f>'[1]Historical Financials in THB'!AJ31</f>
        <v>1.4786584798474938</v>
      </c>
      <c r="AK31" s="152">
        <f>'[1]Historical Financials in THB'!AK31</f>
        <v>0.66026695302144378</v>
      </c>
      <c r="AL31" s="152">
        <f>'[1]Historical Financials in THB'!AL31</f>
        <v>0.67387758679741983</v>
      </c>
      <c r="AM31" s="152">
        <f>'[1]Historical Financials in THB'!AM31</f>
        <v>0.84865259634472001</v>
      </c>
      <c r="AN31" s="156">
        <f>'[1]Historical Financials in THB'!AN31</f>
        <v>0.44757937123159131</v>
      </c>
      <c r="AO31" s="152">
        <f>Z31+AA31</f>
        <v>0.75897701564317122</v>
      </c>
      <c r="AP31" s="152">
        <f>AB31+AC31</f>
        <v>1.0280882835952938</v>
      </c>
      <c r="AQ31" s="152">
        <f>AD31+AE31</f>
        <v>1.3647578917798204</v>
      </c>
      <c r="AR31" s="152">
        <f>AF31+AG31</f>
        <v>1.5469090933312657</v>
      </c>
      <c r="AS31" s="152">
        <f>AH31+AI31</f>
        <v>2.295153821980735</v>
      </c>
      <c r="AT31" s="152">
        <f>AJ31+AK31</f>
        <v>2.1389254328689375</v>
      </c>
      <c r="AU31" s="157">
        <f>AL31+AM31</f>
        <v>1.5225301831421398</v>
      </c>
      <c r="AV31" s="158"/>
      <c r="AW31" s="158"/>
      <c r="AX31" s="158"/>
      <c r="AZ31" s="46">
        <v>0</v>
      </c>
      <c r="BA31" s="46">
        <v>-7.3304695646925211E-11</v>
      </c>
      <c r="BB31" s="46">
        <v>0</v>
      </c>
      <c r="BC31" s="46">
        <v>0</v>
      </c>
      <c r="BD31" s="46">
        <v>3.041772411727095E-6</v>
      </c>
      <c r="BE31" s="46"/>
      <c r="BH31" s="152">
        <f>'[1]Historical Financials in THB'!BF31</f>
        <v>0.49776737030980817</v>
      </c>
    </row>
    <row r="32" spans="1:64" s="29" customFormat="1" ht="25" x14ac:dyDescent="0.5">
      <c r="A32" s="281" t="s">
        <v>77</v>
      </c>
      <c r="B32" s="18"/>
      <c r="C32" s="19"/>
      <c r="D32" s="19"/>
      <c r="E32" s="19"/>
      <c r="F32" s="19"/>
      <c r="G32" s="20"/>
      <c r="H32" s="20"/>
      <c r="I32" s="20"/>
      <c r="J32" s="20"/>
      <c r="K32" s="20"/>
      <c r="L32" s="82"/>
      <c r="M32" s="83"/>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84"/>
      <c r="AO32" s="20"/>
      <c r="AP32" s="20"/>
      <c r="AQ32" s="20"/>
      <c r="AR32" s="20"/>
      <c r="AS32" s="20"/>
      <c r="AT32" s="20"/>
      <c r="AU32" s="159"/>
      <c r="AV32" s="160"/>
      <c r="AW32" s="160"/>
      <c r="AX32" s="160"/>
      <c r="AY32" s="28"/>
      <c r="AZ32" s="46">
        <v>0</v>
      </c>
      <c r="BA32" s="46">
        <v>0</v>
      </c>
      <c r="BB32" s="46">
        <v>0</v>
      </c>
      <c r="BC32" s="46">
        <v>0</v>
      </c>
      <c r="BD32" s="46">
        <v>0</v>
      </c>
      <c r="BE32" s="46"/>
      <c r="BH32" s="20"/>
    </row>
    <row r="33" spans="1:64" x14ac:dyDescent="0.3">
      <c r="A33" s="280"/>
      <c r="C33" s="85"/>
      <c r="D33" s="85"/>
      <c r="E33" s="85"/>
      <c r="F33" s="85"/>
      <c r="G33" s="85"/>
      <c r="H33" s="85"/>
      <c r="I33" s="85"/>
      <c r="J33" s="86"/>
      <c r="K33" s="86"/>
      <c r="L33" s="87"/>
      <c r="M33" s="88"/>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9"/>
      <c r="AO33" s="85"/>
      <c r="AP33" s="85"/>
      <c r="AQ33" s="85"/>
      <c r="AR33" s="85"/>
      <c r="AS33" s="85"/>
      <c r="AT33" s="85"/>
      <c r="AU33" s="161"/>
      <c r="AV33" s="162"/>
      <c r="AW33" s="162"/>
      <c r="AX33" s="162"/>
      <c r="AZ33" s="46">
        <v>0</v>
      </c>
      <c r="BA33" s="46">
        <v>0</v>
      </c>
      <c r="BB33" s="46">
        <v>0</v>
      </c>
      <c r="BC33" s="46">
        <v>0</v>
      </c>
      <c r="BD33" s="46">
        <v>0</v>
      </c>
      <c r="BE33" s="46"/>
      <c r="BH33" s="85"/>
    </row>
    <row r="34" spans="1:64" x14ac:dyDescent="0.3">
      <c r="A34" s="280" t="s">
        <v>78</v>
      </c>
      <c r="B34" s="2" t="s">
        <v>57</v>
      </c>
      <c r="C34" s="119">
        <v>37.180585356528894</v>
      </c>
      <c r="D34" s="119">
        <v>7.4422426441206788</v>
      </c>
      <c r="E34" s="152">
        <v>2.2129554248891612</v>
      </c>
      <c r="F34" s="119">
        <v>-21.009929571556498</v>
      </c>
      <c r="G34" s="119">
        <v>-76.936388741522407</v>
      </c>
      <c r="H34" s="119">
        <v>-74.453093223606174</v>
      </c>
      <c r="I34" s="119">
        <v>7.3980511257612749</v>
      </c>
      <c r="J34" s="120">
        <f>'[1]Historical Financials in THB'!J34/J$8</f>
        <v>37.461732464492499</v>
      </c>
      <c r="K34" s="120">
        <v>16.689355644067302</v>
      </c>
      <c r="L34" s="121">
        <f>SUM(AG34:AJ34)</f>
        <v>109.20409917477136</v>
      </c>
      <c r="M34" s="122">
        <f>SUM(AK34:AN34)</f>
        <v>-276.19343714519175</v>
      </c>
      <c r="N34" s="120">
        <v>12.882467775010003</v>
      </c>
      <c r="O34" s="120">
        <v>-26.777215231046409</v>
      </c>
      <c r="P34" s="120">
        <v>3.79762298877377</v>
      </c>
      <c r="Q34" s="120">
        <v>-10.91280510429387</v>
      </c>
      <c r="R34" s="120">
        <v>-17.802145913318327</v>
      </c>
      <c r="S34" s="120">
        <v>0.52844242498975147</v>
      </c>
      <c r="T34" s="120">
        <v>-0.70310251902687737</v>
      </c>
      <c r="U34" s="120">
        <v>-58.959582734166951</v>
      </c>
      <c r="V34" s="120">
        <v>-32.716098976380337</v>
      </c>
      <c r="W34" s="120">
        <v>30.273026817947624</v>
      </c>
      <c r="X34" s="120">
        <v>-41.659802073272949</v>
      </c>
      <c r="Y34" s="120">
        <v>-30.350218991900501</v>
      </c>
      <c r="Z34" s="120">
        <v>-12.545514878631639</v>
      </c>
      <c r="AA34" s="120">
        <v>17.969922486755998</v>
      </c>
      <c r="AB34" s="120">
        <v>-4.0697698305358649</v>
      </c>
      <c r="AC34" s="163">
        <v>6.0434133481727788</v>
      </c>
      <c r="AD34" s="163">
        <v>38.196031051793604</v>
      </c>
      <c r="AE34" s="163">
        <v>-22.316894640358996</v>
      </c>
      <c r="AF34" s="163">
        <v>7.5379639086318564</v>
      </c>
      <c r="AG34" s="164">
        <f>J34-AD34-AE34-AF34</f>
        <v>14.044632144426036</v>
      </c>
      <c r="AH34" s="163">
        <v>18.174971859255567</v>
      </c>
      <c r="AI34" s="163">
        <v>9.1371631261799937</v>
      </c>
      <c r="AJ34" s="163">
        <v>67.847332044909763</v>
      </c>
      <c r="AK34" s="163">
        <v>-78.47011138627802</v>
      </c>
      <c r="AL34" s="163">
        <v>-38.310149200525778</v>
      </c>
      <c r="AM34" s="119">
        <v>-88.710735732826763</v>
      </c>
      <c r="AN34" s="165">
        <v>-70.70244082556124</v>
      </c>
      <c r="AO34" s="119">
        <f>Z34+AA34</f>
        <v>5.4244076081243584</v>
      </c>
      <c r="AP34" s="119">
        <f>AB34+AC34</f>
        <v>1.9736435176369138</v>
      </c>
      <c r="AQ34" s="119">
        <f>AD34+AE34</f>
        <v>15.879136411434608</v>
      </c>
      <c r="AR34" s="119">
        <f>AF34+AG34</f>
        <v>21.582596053057891</v>
      </c>
      <c r="AS34" s="119">
        <f>AH34+AI34</f>
        <v>27.312134985435563</v>
      </c>
      <c r="AT34" s="119">
        <f>AJ34+AK34</f>
        <v>-10.622779341368258</v>
      </c>
      <c r="AU34" s="101">
        <f>AM34+AL34</f>
        <v>-127.02088493335253</v>
      </c>
      <c r="AV34" s="102"/>
      <c r="AW34" s="92">
        <v>-197.72332575891377</v>
      </c>
      <c r="AX34" s="102"/>
      <c r="AZ34" s="46">
        <v>0</v>
      </c>
      <c r="BA34" s="46">
        <v>0</v>
      </c>
      <c r="BB34" s="46">
        <v>0</v>
      </c>
      <c r="BC34" s="46">
        <v>0</v>
      </c>
      <c r="BD34" s="46">
        <v>0</v>
      </c>
      <c r="BE34" s="46"/>
      <c r="BH34" s="129">
        <v>-67.964366889888979</v>
      </c>
      <c r="BJ34" s="4">
        <v>0.7234211969024249</v>
      </c>
      <c r="BK34" s="4">
        <v>2.0146527387698665</v>
      </c>
      <c r="BL34" s="4">
        <v>2.7380739356722916</v>
      </c>
    </row>
    <row r="35" spans="1:64" s="170" customFormat="1" x14ac:dyDescent="0.3">
      <c r="A35" s="288" t="s">
        <v>41</v>
      </c>
      <c r="B35" s="167" t="s">
        <v>57</v>
      </c>
      <c r="C35" s="168">
        <f>C15+C34</f>
        <v>434.60943735450064</v>
      </c>
      <c r="D35" s="168">
        <f>D15+D34</f>
        <v>561.39596116956898</v>
      </c>
      <c r="E35" s="168">
        <f t="shared" ref="E35:H35" si="32">E15+E34</f>
        <v>463.53237687779443</v>
      </c>
      <c r="F35" s="168">
        <f t="shared" si="32"/>
        <v>456.80739868141006</v>
      </c>
      <c r="G35" s="168">
        <f t="shared" si="32"/>
        <v>491.34627802685208</v>
      </c>
      <c r="H35" s="168">
        <f t="shared" si="32"/>
        <v>565.96831512252811</v>
      </c>
      <c r="I35" s="168">
        <f>I15+I34</f>
        <v>782.85564531634896</v>
      </c>
      <c r="J35" s="169">
        <f>J15+J34</f>
        <v>1041.7068175013419</v>
      </c>
      <c r="K35" s="169">
        <f>K15+K34</f>
        <v>1458.0941710786208</v>
      </c>
      <c r="L35" s="97">
        <f t="shared" ref="L35:AB35" si="33">L15+L34</f>
        <v>1488.4878886877038</v>
      </c>
      <c r="M35" s="98">
        <f t="shared" si="33"/>
        <v>987.80729275380725</v>
      </c>
      <c r="N35" s="168">
        <f t="shared" si="33"/>
        <v>104.43975481199899</v>
      </c>
      <c r="O35" s="168">
        <f t="shared" si="33"/>
        <v>106.17823212486267</v>
      </c>
      <c r="P35" s="168">
        <f t="shared" si="33"/>
        <v>131.10691523669325</v>
      </c>
      <c r="Q35" s="168">
        <f t="shared" si="33"/>
        <v>115.08249650785447</v>
      </c>
      <c r="R35" s="168">
        <f t="shared" si="33"/>
        <v>121.93458789934814</v>
      </c>
      <c r="S35" s="168">
        <f t="shared" si="33"/>
        <v>153.53034443553213</v>
      </c>
      <c r="T35" s="168">
        <f t="shared" si="33"/>
        <v>135.00961327146189</v>
      </c>
      <c r="U35" s="168">
        <f t="shared" si="33"/>
        <v>80.871732420509545</v>
      </c>
      <c r="V35" s="168">
        <f t="shared" si="33"/>
        <v>113.11915931809214</v>
      </c>
      <c r="W35" s="168">
        <f t="shared" si="33"/>
        <v>217.40077061858051</v>
      </c>
      <c r="X35" s="168">
        <f t="shared" si="33"/>
        <v>125.56519307128235</v>
      </c>
      <c r="Y35" s="168">
        <f t="shared" si="33"/>
        <v>109.88319211457303</v>
      </c>
      <c r="Z35" s="168">
        <f t="shared" si="33"/>
        <v>122.2230864869416</v>
      </c>
      <c r="AA35" s="168">
        <f t="shared" si="33"/>
        <v>237.06509873476506</v>
      </c>
      <c r="AB35" s="168">
        <f t="shared" si="33"/>
        <v>212.60198184395165</v>
      </c>
      <c r="AC35" s="168">
        <f>AC15+AC34</f>
        <v>210.96547825069069</v>
      </c>
      <c r="AD35" s="168">
        <f>AD15+AD34</f>
        <v>257.00273397437388</v>
      </c>
      <c r="AE35" s="168">
        <f>AE15+AE34</f>
        <v>216.1906370765679</v>
      </c>
      <c r="AF35" s="168">
        <f t="shared" ref="AF35:AM35" si="34">AF15+AF34</f>
        <v>298.78755144212425</v>
      </c>
      <c r="AG35" s="168">
        <f>AG15+AG34</f>
        <v>269.72589500827593</v>
      </c>
      <c r="AH35" s="168">
        <f t="shared" si="34"/>
        <v>344.39823886729528</v>
      </c>
      <c r="AI35" s="168">
        <f t="shared" si="34"/>
        <v>397.57391599767465</v>
      </c>
      <c r="AJ35" s="168">
        <f t="shared" si="34"/>
        <v>476.78983881445811</v>
      </c>
      <c r="AK35" s="168">
        <f t="shared" si="34"/>
        <v>239.33217739919309</v>
      </c>
      <c r="AL35" s="168">
        <f t="shared" si="34"/>
        <v>265.38772801211758</v>
      </c>
      <c r="AM35" s="168">
        <f t="shared" si="34"/>
        <v>272.69602414707657</v>
      </c>
      <c r="AN35" s="99">
        <f>AN15+AN34</f>
        <v>210.39136319541987</v>
      </c>
      <c r="AO35" s="168">
        <f t="shared" ref="AO35:AT35" si="35">AO15+AO34</f>
        <v>359.28818522170667</v>
      </c>
      <c r="AP35" s="168">
        <f t="shared" si="35"/>
        <v>423.56746009464234</v>
      </c>
      <c r="AQ35" s="168">
        <f t="shared" si="35"/>
        <v>473.19337105094178</v>
      </c>
      <c r="AR35" s="168">
        <f t="shared" si="35"/>
        <v>568.51344645040012</v>
      </c>
      <c r="AS35" s="168">
        <f t="shared" si="35"/>
        <v>741.97215486496998</v>
      </c>
      <c r="AT35" s="168">
        <f t="shared" si="35"/>
        <v>716.12201621365114</v>
      </c>
      <c r="AU35" s="117">
        <f>AU15+AU34</f>
        <v>538.08375215919409</v>
      </c>
      <c r="AV35" s="118"/>
      <c r="AW35" s="118"/>
      <c r="AX35" s="118"/>
      <c r="AY35" s="3"/>
      <c r="AZ35" s="46">
        <v>0</v>
      </c>
      <c r="BA35" s="46">
        <v>0</v>
      </c>
      <c r="BB35" s="46">
        <v>0</v>
      </c>
      <c r="BC35" s="46">
        <v>0</v>
      </c>
      <c r="BD35" s="46">
        <v>0</v>
      </c>
      <c r="BE35" s="46"/>
      <c r="BH35" s="168">
        <f>BH15+BH34</f>
        <v>210.39136319541979</v>
      </c>
    </row>
    <row r="36" spans="1:64" x14ac:dyDescent="0.3">
      <c r="A36" s="280" t="s">
        <v>79</v>
      </c>
      <c r="B36" s="2" t="s">
        <v>57</v>
      </c>
      <c r="C36" s="120">
        <v>77.319999999999993</v>
      </c>
      <c r="D36" s="120">
        <f>200.132496590853-3.26523538812501</f>
        <v>196.867261202728</v>
      </c>
      <c r="E36" s="120">
        <f>49.8280353202303-6.443</f>
        <v>43.385035320230301</v>
      </c>
      <c r="F36" s="153">
        <v>6.2458941270639308</v>
      </c>
      <c r="G36" s="120">
        <f>SUM(R36:U36)</f>
        <v>-1.7796244317620915</v>
      </c>
      <c r="H36" s="120">
        <v>70.371391485432753</v>
      </c>
      <c r="I36" s="120">
        <v>179.6277617013757</v>
      </c>
      <c r="J36" s="120">
        <f>SUM(J37:J39)</f>
        <v>123.91038495409974</v>
      </c>
      <c r="K36" s="120">
        <f>SUM(K37:K39)</f>
        <v>21.176240784488996</v>
      </c>
      <c r="L36" s="121">
        <f t="shared" ref="L36" si="36">SUM(L37:L39)</f>
        <v>170.27816730604337</v>
      </c>
      <c r="M36" s="122">
        <f>SUM(M37:M39)</f>
        <v>29.662544376894317</v>
      </c>
      <c r="N36" s="120">
        <v>9.7665882700288869</v>
      </c>
      <c r="O36" s="120">
        <v>3.4256408373233178</v>
      </c>
      <c r="P36" s="120">
        <v>11.780280839706421</v>
      </c>
      <c r="Q36" s="120">
        <v>-18.726553253555903</v>
      </c>
      <c r="R36" s="120">
        <v>-1.6853204653989287</v>
      </c>
      <c r="S36" s="120">
        <v>8.4179974717497004</v>
      </c>
      <c r="T36" s="120">
        <v>-8.8431048346428529</v>
      </c>
      <c r="U36" s="120">
        <v>0.33080339652999013</v>
      </c>
      <c r="V36" s="120">
        <v>4.2129566842015898</v>
      </c>
      <c r="W36" s="120">
        <v>80.592070640192517</v>
      </c>
      <c r="X36" s="120">
        <v>-2.4458283763442807</v>
      </c>
      <c r="Y36" s="120">
        <f>H36-V36-W36-X36</f>
        <v>-11.98780746261707</v>
      </c>
      <c r="Z36" s="120">
        <v>91.905215109265853</v>
      </c>
      <c r="AA36" s="120">
        <v>70.497108968314066</v>
      </c>
      <c r="AB36" s="120">
        <v>12.453103145329351</v>
      </c>
      <c r="AC36" s="120">
        <f>SUM(AC37:AC39)</f>
        <v>4.7723581589591113</v>
      </c>
      <c r="AD36" s="120">
        <f>SUM(AD37:AD39)</f>
        <v>-0.76472598199578079</v>
      </c>
      <c r="AE36" s="120">
        <f>SUM(AE37:AE39)</f>
        <v>-2.5498486848736164</v>
      </c>
      <c r="AF36" s="120">
        <v>-40.066162126404436</v>
      </c>
      <c r="AG36" s="120">
        <f>SUM(AG37:AG39)</f>
        <v>167.29112444191833</v>
      </c>
      <c r="AH36" s="120">
        <f>SUM(AH37:AH39)</f>
        <v>-6.1623388173941578</v>
      </c>
      <c r="AI36" s="120">
        <f t="shared" ref="AI36:AP36" si="37">SUM(AI37:AI39)</f>
        <v>16.859329265854576</v>
      </c>
      <c r="AJ36" s="120">
        <f t="shared" si="37"/>
        <v>-7.7099475843354206</v>
      </c>
      <c r="AK36" s="120">
        <f t="shared" si="37"/>
        <v>18.189197920363998</v>
      </c>
      <c r="AL36" s="120">
        <f t="shared" si="37"/>
        <v>24.349117474213291</v>
      </c>
      <c r="AM36" s="119">
        <f t="shared" si="37"/>
        <v>-6.0978063870010413</v>
      </c>
      <c r="AN36" s="123">
        <f t="shared" si="37"/>
        <v>-6.7779646306819377</v>
      </c>
      <c r="AO36" s="119">
        <f t="shared" si="37"/>
        <v>162.4023219778492</v>
      </c>
      <c r="AP36" s="119">
        <f t="shared" si="37"/>
        <v>17.225454542439671</v>
      </c>
      <c r="AQ36" s="119">
        <f>SUM(AQ37:AQ39)</f>
        <v>-3.3145746668693969</v>
      </c>
      <c r="AR36" s="119">
        <f t="shared" ref="AR36:AT36" si="38">SUM(AR37:AR39)</f>
        <v>127.22495962096914</v>
      </c>
      <c r="AS36" s="119">
        <f t="shared" si="38"/>
        <v>10.69699044846042</v>
      </c>
      <c r="AT36" s="119">
        <f t="shared" si="38"/>
        <v>10.479250336028578</v>
      </c>
      <c r="AU36" s="101">
        <f>AM36+AL36</f>
        <v>18.251311087212251</v>
      </c>
      <c r="AV36" s="102"/>
      <c r="AW36" s="102"/>
      <c r="AX36" s="102"/>
      <c r="AZ36" s="46">
        <v>0</v>
      </c>
      <c r="BA36" s="46">
        <v>0</v>
      </c>
      <c r="BB36" s="46">
        <v>0</v>
      </c>
      <c r="BC36" s="46">
        <v>0</v>
      </c>
      <c r="BD36" s="46">
        <v>0</v>
      </c>
      <c r="BE36" s="46"/>
      <c r="BH36" s="119">
        <f>SUM(BH37:BH39)</f>
        <v>-6.7779646306819377</v>
      </c>
    </row>
    <row r="37" spans="1:64" hidden="1" outlineLevel="1" x14ac:dyDescent="0.3">
      <c r="A37" s="280" t="s">
        <v>80</v>
      </c>
      <c r="B37" s="2" t="s">
        <v>57</v>
      </c>
      <c r="C37" s="120">
        <f>'[1]Historical Financials in THB'!C37/'Historical Financials in USD'!C$8</f>
        <v>0</v>
      </c>
      <c r="D37" s="120">
        <f>'[1]Historical Financials in THB'!D37/'Historical Financials in USD'!D$8</f>
        <v>-20.100535467771923</v>
      </c>
      <c r="E37" s="120">
        <f>'[1]Historical Financials in THB'!E37/'Historical Financials in USD'!E$8</f>
        <v>-12.440698684337505</v>
      </c>
      <c r="F37" s="120">
        <f>'[1]Historical Financials in THB'!F37/'Historical Financials in USD'!F$8</f>
        <v>1.0387800433801064</v>
      </c>
      <c r="G37" s="120">
        <f>'[1]Historical Financials in THB'!G37/'Historical Financials in USD'!G$8</f>
        <v>-3.8858058833791653</v>
      </c>
      <c r="H37" s="120">
        <f>'[1]Historical Financials in THB'!H37/'Historical Financials in USD'!H$8</f>
        <v>-4.8273525344795134</v>
      </c>
      <c r="I37" s="120">
        <f>'[1]Historical Financials in THB'!I37/'Historical Financials in USD'!I$8</f>
        <v>-5.2825851272437161</v>
      </c>
      <c r="J37" s="120">
        <f>'[1]Historical Financials in THB'!J37/J$8</f>
        <v>-15.904235513087757</v>
      </c>
      <c r="K37" s="120">
        <f>'[1]Historical Financials in THB'!K37/K$8</f>
        <v>-34.893683699366768</v>
      </c>
      <c r="L37" s="121">
        <f>SUM(AG37:AJ37)</f>
        <v>-32.38089150065943</v>
      </c>
      <c r="M37" s="122">
        <f>SUM(AK37:AN37)</f>
        <v>-28.861899006978298</v>
      </c>
      <c r="N37" s="120">
        <f>'[1]Historical Financials in THB'!N37/'Historical Financials in USD'!N$8</f>
        <v>-4.6806009796119624E-4</v>
      </c>
      <c r="O37" s="120">
        <v>1.0353786559217764</v>
      </c>
      <c r="P37" s="120">
        <v>3.8686039937152472E-3</v>
      </c>
      <c r="Q37" s="120">
        <f>F37-N37-O37-P37</f>
        <v>8.4356257601392315E-7</v>
      </c>
      <c r="R37" s="120">
        <f>'[1]Historical Financials in THB'!R37/'Historical Financials in USD'!R$8</f>
        <v>0</v>
      </c>
      <c r="S37" s="120">
        <v>-0.69060098353912314</v>
      </c>
      <c r="T37" s="120">
        <v>-0.43843594187692747</v>
      </c>
      <c r="U37" s="120">
        <f>G37-R37-S37-T37</f>
        <v>-2.7567689579631143</v>
      </c>
      <c r="V37" s="120">
        <f>'[1]Historical Financials in THB'!V37/'Historical Financials in USD'!V$8</f>
        <v>-0.58682690850307873</v>
      </c>
      <c r="W37" s="120">
        <v>-2.9217806278780851</v>
      </c>
      <c r="X37" s="120">
        <v>-0.26403451914345721</v>
      </c>
      <c r="Y37" s="120">
        <f>H37-V37-W37-X37</f>
        <v>-1.0547104789548927</v>
      </c>
      <c r="Z37" s="120">
        <f>'[1]Historical Financials in THB'!Z37/'Historical Financials in USD'!Z$8</f>
        <v>-0.29176302998462711</v>
      </c>
      <c r="AA37" s="120">
        <v>-1.1802769321158468</v>
      </c>
      <c r="AB37" s="120">
        <v>-0.36429427303193052</v>
      </c>
      <c r="AC37" s="120">
        <f>I37-Z37-AA37-AB37</f>
        <v>-3.446250892111312</v>
      </c>
      <c r="AD37" s="120">
        <f>'[1]Historical Financials in THB'!AD37/'Historical Financials in USD'!AD$8</f>
        <v>-2.0747431261768194</v>
      </c>
      <c r="AE37" s="120">
        <f>('[1]Historical Financials in THB'!AE37+'[1]Historical Financials in THB'!AD37)/34.7029-AD37</f>
        <v>-2.6962814868145721</v>
      </c>
      <c r="AF37" s="120">
        <f>('[1]Historical Financials in THB'!AF37+'[1]Historical Financials in THB'!AE37+'[1]Historical Financials in THB'!AD37)/34.255-AE37-AD37</f>
        <v>-3.6899206683406196</v>
      </c>
      <c r="AG37" s="120">
        <f>J37-AD37-AE37-AF37</f>
        <v>-7.4432902317557463</v>
      </c>
      <c r="AH37" s="120">
        <f>'[1]Historical Financials in THB'!AH37/'Historical Financials in USD'!AH$8</f>
        <v>-6.003977454184743</v>
      </c>
      <c r="AI37" s="120">
        <f>('[1]Historical Financials in THB'!AH37+'[1]Historical Financials in THB'!AI37)/31.7412-AH37</f>
        <v>-11.20143569995701</v>
      </c>
      <c r="AJ37" s="120">
        <f>('[1]Historical Financials in THB'!AH37+'[1]Historical Financials in THB'!AI37+'[1]Historical Financials in THB'!AJ37)/32.1569-AI37-AH37</f>
        <v>-7.7321881147619314</v>
      </c>
      <c r="AK37" s="120">
        <f>K37-AH37-AI37-AJ37</f>
        <v>-9.9560824304630842</v>
      </c>
      <c r="AL37" s="120">
        <v>-7.3720730401127303</v>
      </c>
      <c r="AM37" s="119">
        <v>-4.6366357800670288</v>
      </c>
      <c r="AN37" s="123">
        <v>-6.8971077563354557</v>
      </c>
      <c r="AO37" s="119">
        <f>Z37+AA37</f>
        <v>-1.4720399621004741</v>
      </c>
      <c r="AP37" s="119">
        <f>AB37+AC37</f>
        <v>-3.8105451651432425</v>
      </c>
      <c r="AQ37" s="119">
        <f>AD37+AE37</f>
        <v>-4.7710246129913916</v>
      </c>
      <c r="AR37" s="119">
        <f>AF37+AG37</f>
        <v>-11.133210900096365</v>
      </c>
      <c r="AS37" s="119">
        <f>AH37+AI37</f>
        <v>-17.205413154141752</v>
      </c>
      <c r="AT37" s="119">
        <f>AJ37+AK37</f>
        <v>-17.688270545225016</v>
      </c>
      <c r="AU37" s="101">
        <f>AM37+AL37</f>
        <v>-12.008708820179759</v>
      </c>
      <c r="AV37" s="102"/>
      <c r="AW37" s="102"/>
      <c r="AX37" s="102"/>
      <c r="AZ37" s="46">
        <v>0</v>
      </c>
      <c r="BA37" s="46">
        <v>0</v>
      </c>
      <c r="BB37" s="46">
        <v>0</v>
      </c>
      <c r="BC37" s="46">
        <v>0</v>
      </c>
      <c r="BD37" s="46">
        <v>0</v>
      </c>
      <c r="BE37" s="46"/>
      <c r="BH37" s="119">
        <v>-6.8971077563354557</v>
      </c>
    </row>
    <row r="38" spans="1:64" ht="26" hidden="1" outlineLevel="1" x14ac:dyDescent="0.3">
      <c r="A38" s="280" t="s">
        <v>81</v>
      </c>
      <c r="B38" s="2" t="s">
        <v>57</v>
      </c>
      <c r="C38" s="120">
        <f>'[1]Historical Financials in THB'!C38/'Historical Financials in USD'!C$8</f>
        <v>77.316172991388285</v>
      </c>
      <c r="D38" s="120">
        <f>'[1]Historical Financials in THB'!D38/'Historical Financials in USD'!D$8</f>
        <v>274.0952299757023</v>
      </c>
      <c r="E38" s="120">
        <f>'[1]Historical Financials in THB'!E38/'Historical Financials in USD'!E$8</f>
        <v>4.7460353202303214</v>
      </c>
      <c r="F38" s="120">
        <f>'[1]Historical Financials in THB'!F38/'Historical Financials in USD'!F$8</f>
        <v>-9.6998930049243715</v>
      </c>
      <c r="G38" s="120">
        <f>'[1]Historical Financials in THB'!G38/'Historical Financials in USD'!G$8</f>
        <v>15.591189533612406</v>
      </c>
      <c r="H38" s="120">
        <f>'[1]Historical Financials in THB'!H38/'Historical Financials in USD'!H$8</f>
        <v>76.660061982723832</v>
      </c>
      <c r="I38" s="120">
        <f>'[1]Historical Financials in THB'!I38/'Historical Financials in USD'!I$8</f>
        <v>170.63896470337983</v>
      </c>
      <c r="J38" s="120">
        <f>'[1]Historical Financials in THB'!J38/J$8</f>
        <v>40.687009452829074</v>
      </c>
      <c r="K38" s="120">
        <f>'[1]Historical Financials in THB'!K38/K$8</f>
        <v>58.123523280559318</v>
      </c>
      <c r="L38" s="121">
        <f>SUM(AG38:AJ38)</f>
        <v>103.89271829032585</v>
      </c>
      <c r="M38" s="122">
        <f>SUM(AK38:AN38)</f>
        <v>56.779168610005236</v>
      </c>
      <c r="N38" s="120">
        <f>'[1]Historical Financials in THB'!N38/'Historical Financials in USD'!N$8</f>
        <v>0</v>
      </c>
      <c r="O38" s="120">
        <v>0</v>
      </c>
      <c r="P38" s="120">
        <v>-2.8053066324685142E-3</v>
      </c>
      <c r="Q38" s="120">
        <f>F38-N38-O38-P38</f>
        <v>-9.6970876982919023</v>
      </c>
      <c r="R38" s="120">
        <f>'[1]Historical Financials in THB'!R38/'Historical Financials in USD'!R$8</f>
        <v>0</v>
      </c>
      <c r="S38" s="120">
        <v>12.384443718144029</v>
      </c>
      <c r="T38" s="120">
        <v>5.9994921629963116E-2</v>
      </c>
      <c r="U38" s="120">
        <f>G38-R38-S38-T38</f>
        <v>3.1467508938384139</v>
      </c>
      <c r="V38" s="120">
        <f>'[1]Historical Financials in THB'!V38/'Historical Financials in USD'!V$8</f>
        <v>5.9060005955850938</v>
      </c>
      <c r="W38" s="120">
        <v>83.595172661369148</v>
      </c>
      <c r="X38" s="120">
        <v>-2.1218964939383937</v>
      </c>
      <c r="Y38" s="120">
        <f>H38-V38-W38-X38</f>
        <v>-10.71921478029202</v>
      </c>
      <c r="Z38" s="120">
        <f>'[1]Historical Financials in THB'!Z38/'Historical Financials in USD'!Z$8</f>
        <v>92.288811504833504</v>
      </c>
      <c r="AA38" s="120">
        <v>73.973234517868505</v>
      </c>
      <c r="AB38" s="120">
        <v>13.317431643161342</v>
      </c>
      <c r="AC38" s="120">
        <f>I38-Z38-AA38-AB38</f>
        <v>-8.940512962483524</v>
      </c>
      <c r="AD38" s="120">
        <f>'[1]Historical Financials in THB'!AD38/'Historical Financials in USD'!AD$8</f>
        <v>0</v>
      </c>
      <c r="AE38" s="120">
        <f>('[1]Historical Financials in THB'!AE38+'[1]Historical Financials in THB'!AD38)/34.7029-AD38</f>
        <v>-4.8744138097968757E-2</v>
      </c>
      <c r="AF38" s="120">
        <f>('[1]Historical Financials in THB'!AF38+'[1]Historical Financials in THB'!AE38+'[1]Historical Financials in THB'!AD38)/34.255-AE38-AD38</f>
        <v>-35.467845726898148</v>
      </c>
      <c r="AG38" s="120">
        <f>J38-AD38-AE38-AF38</f>
        <v>76.203599317825194</v>
      </c>
      <c r="AH38" s="120">
        <f>'[1]Historical Financials in THB'!AH38/'Historical Financials in USD'!AH$8</f>
        <v>0</v>
      </c>
      <c r="AI38" s="120">
        <f>('[1]Historical Financials in THB'!AH38+'[1]Historical Financials in THB'!AI38)/31.7412-AH38</f>
        <v>28.192919286616387</v>
      </c>
      <c r="AJ38" s="120">
        <f>('[1]Historical Financials in THB'!AH38+'[1]Historical Financials in THB'!AI38+'[1]Historical Financials in THB'!AJ38)/32.1569-AI38-AH38</f>
        <v>-0.50380031411573967</v>
      </c>
      <c r="AK38" s="120">
        <f>K38-AH38-AI38-AJ38</f>
        <v>30.434404308058671</v>
      </c>
      <c r="AL38" s="120">
        <v>25.773069076265553</v>
      </c>
      <c r="AM38" s="119">
        <v>-3.9635779680310401E-2</v>
      </c>
      <c r="AN38" s="123">
        <v>0.6113310053613189</v>
      </c>
      <c r="AO38" s="119">
        <f>Z38+AA38</f>
        <v>166.26204602270201</v>
      </c>
      <c r="AP38" s="119">
        <f>AB38+AC38</f>
        <v>4.376918680677818</v>
      </c>
      <c r="AQ38" s="119">
        <f>AD38+AE38</f>
        <v>-4.8744138097968757E-2</v>
      </c>
      <c r="AR38" s="119">
        <f>AF38+AG38</f>
        <v>40.735753590927047</v>
      </c>
      <c r="AS38" s="119">
        <f>AH38+AI38</f>
        <v>28.192919286616387</v>
      </c>
      <c r="AT38" s="119">
        <f>AJ38+AK38</f>
        <v>29.930603993942931</v>
      </c>
      <c r="AU38" s="101">
        <f>AM38+AL38</f>
        <v>25.733433296585243</v>
      </c>
      <c r="AV38" s="102"/>
      <c r="AW38" s="102"/>
      <c r="AX38" s="102"/>
      <c r="AZ38" s="46">
        <v>0</v>
      </c>
      <c r="BA38" s="46">
        <v>0</v>
      </c>
      <c r="BB38" s="46">
        <v>0</v>
      </c>
      <c r="BC38" s="46">
        <v>0</v>
      </c>
      <c r="BD38" s="46">
        <v>0</v>
      </c>
      <c r="BE38" s="46"/>
      <c r="BH38" s="119">
        <v>0.6113310053613189</v>
      </c>
    </row>
    <row r="39" spans="1:64" hidden="1" outlineLevel="1" x14ac:dyDescent="0.3">
      <c r="A39" s="280" t="s">
        <v>82</v>
      </c>
      <c r="B39" s="2" t="s">
        <v>57</v>
      </c>
      <c r="C39" s="120">
        <f>'[1]Historical Financials in THB'!C39/'Historical Financials in USD'!C$8</f>
        <v>0</v>
      </c>
      <c r="D39" s="120">
        <f>'[1]Historical Financials in THB'!D39/'Historical Financials in USD'!D$8</f>
        <v>-57.205533713483753</v>
      </c>
      <c r="E39" s="120">
        <f>'[1]Historical Financials in THB'!E39/'Historical Financials in USD'!E$8</f>
        <v>51.080515971306333</v>
      </c>
      <c r="F39" s="120">
        <f>'[1]Historical Financials in THB'!F39/'Historical Financials in USD'!F$8</f>
        <v>14.906848235133323</v>
      </c>
      <c r="G39" s="120">
        <f>'[1]Historical Financials in THB'!G39/'Historical Financials in USD'!G$8</f>
        <v>-13.491113799160294</v>
      </c>
      <c r="H39" s="120">
        <f>'[1]Historical Financials in THB'!H39/'Historical Financials in USD'!H$8</f>
        <v>-1.4613570769592854</v>
      </c>
      <c r="I39" s="120">
        <f>'[1]Historical Financials in THB'!I39/'Historical Financials in USD'!I$8</f>
        <v>14.271396944152743</v>
      </c>
      <c r="J39" s="120">
        <f>'[1]Historical Financials in THB'!J39/J$8</f>
        <v>99.127611014358422</v>
      </c>
      <c r="K39" s="120">
        <f>'[1]Historical Financials in THB'!K39/K$8</f>
        <v>-2.0535987967035521</v>
      </c>
      <c r="L39" s="121">
        <f>SUM(AG39:AJ39)</f>
        <v>98.766340516376943</v>
      </c>
      <c r="M39" s="122">
        <f>SUM(AK39:AN39)</f>
        <v>1.7452747738673788</v>
      </c>
      <c r="N39" s="120">
        <f>'[1]Historical Financials in THB'!N39/'Historical Financials in USD'!N$8</f>
        <v>9.7650471422536977</v>
      </c>
      <c r="O39" s="120">
        <v>2.3976393421558164</v>
      </c>
      <c r="P39" s="120">
        <v>11.779102188998133</v>
      </c>
      <c r="Q39" s="120">
        <f>F39-N39-O39-P39</f>
        <v>-9.0349404382743241</v>
      </c>
      <c r="R39" s="120">
        <f>'[1]Historical Financials in THB'!R39/'Historical Financials in USD'!R$8</f>
        <v>-1.6853204653989287</v>
      </c>
      <c r="S39" s="120">
        <v>-3.281950980020174</v>
      </c>
      <c r="T39" s="120">
        <v>-8.4646638143958768</v>
      </c>
      <c r="U39" s="120">
        <f>G39-R39-S39-T39</f>
        <v>-5.9178539345314363E-2</v>
      </c>
      <c r="V39" s="120">
        <f>'[1]Historical Financials in THB'!V39/'Historical Financials in USD'!V$8</f>
        <v>-1.1061909799487042</v>
      </c>
      <c r="W39" s="120">
        <v>-8.1381617986868271E-2</v>
      </c>
      <c r="X39" s="120">
        <v>-5.9880969915705906E-2</v>
      </c>
      <c r="Y39" s="120">
        <f>H39-V39-W39-X39</f>
        <v>-0.21390350910800704</v>
      </c>
      <c r="Z39" s="120">
        <f>'[1]Historical Financials in THB'!Z39/'Historical Financials in USD'!Z$8</f>
        <v>-9.1825961442758175E-2</v>
      </c>
      <c r="AA39" s="120">
        <v>-2.295858121309593</v>
      </c>
      <c r="AB39" s="120">
        <v>-0.50004098664885266</v>
      </c>
      <c r="AC39" s="120">
        <f>I39-Z39-AA39-AB39</f>
        <v>17.159122013553947</v>
      </c>
      <c r="AD39" s="120">
        <f>'[1]Historical Financials in THB'!AD39/'Historical Financials in USD'!AD$8</f>
        <v>1.3100171441810387</v>
      </c>
      <c r="AE39" s="120">
        <f>('[1]Historical Financials in THB'!AE39+'[1]Historical Financials in THB'!AD39)/34.7029-AD39</f>
        <v>0.19517694003892472</v>
      </c>
      <c r="AF39" s="120">
        <f>('[1]Historical Financials in THB'!AF39+'[1]Historical Financials in THB'!AE39+'[1]Historical Financials in THB'!AD39)/34.255-AE39-AD39</f>
        <v>-0.90839842571042728</v>
      </c>
      <c r="AG39" s="120">
        <f>J39-AD39-AE39-AF39</f>
        <v>98.530815355848901</v>
      </c>
      <c r="AH39" s="120">
        <f>'[1]Historical Financials in THB'!AH39/'Historical Financials in USD'!AH$8</f>
        <v>-0.15836136320941518</v>
      </c>
      <c r="AI39" s="120">
        <f>('[1]Historical Financials in THB'!AH39+'[1]Historical Financials in THB'!AI39)/31.7412-AH39</f>
        <v>-0.13215432080479983</v>
      </c>
      <c r="AJ39" s="120">
        <f>('[1]Historical Financials in THB'!AH39+'[1]Historical Financials in THB'!AI39+'[1]Historical Financials in THB'!AJ39)/32.1569-AI39-AH39</f>
        <v>0.52604084454225097</v>
      </c>
      <c r="AK39" s="120">
        <f>K39-AH39-AI39-AJ39</f>
        <v>-2.2891239572315878</v>
      </c>
      <c r="AL39" s="120">
        <v>5.9481214380604692</v>
      </c>
      <c r="AM39" s="119">
        <v>-1.4215348272537021</v>
      </c>
      <c r="AN39" s="123">
        <v>-0.49218787970780087</v>
      </c>
      <c r="AO39" s="119">
        <f>Z39+AA39</f>
        <v>-2.3876840827523513</v>
      </c>
      <c r="AP39" s="119">
        <f>AB39+AC39</f>
        <v>16.659081026905096</v>
      </c>
      <c r="AQ39" s="119">
        <f>AD39+AE39</f>
        <v>1.5051940842199634</v>
      </c>
      <c r="AR39" s="119">
        <f>AF39+AG39</f>
        <v>97.622416930138471</v>
      </c>
      <c r="AS39" s="119">
        <f>AH39+AI39</f>
        <v>-0.29051568401421501</v>
      </c>
      <c r="AT39" s="119">
        <f>AJ39+AK39</f>
        <v>-1.7630831126893369</v>
      </c>
      <c r="AU39" s="101">
        <f>AM39+AL39</f>
        <v>4.5265866108067669</v>
      </c>
      <c r="AV39" s="102"/>
      <c r="AW39" s="102"/>
      <c r="AX39" s="102"/>
      <c r="AZ39" s="46">
        <v>0</v>
      </c>
      <c r="BA39" s="46">
        <v>0</v>
      </c>
      <c r="BB39" s="46">
        <v>0</v>
      </c>
      <c r="BC39" s="46">
        <v>0</v>
      </c>
      <c r="BD39" s="46">
        <v>0</v>
      </c>
      <c r="BE39" s="46"/>
      <c r="BH39" s="119">
        <v>-0.49218787970780087</v>
      </c>
    </row>
    <row r="40" spans="1:64" collapsed="1" x14ac:dyDescent="0.3">
      <c r="A40" s="280" t="s">
        <v>66</v>
      </c>
      <c r="B40" s="2" t="s">
        <v>57</v>
      </c>
      <c r="C40" s="110">
        <f>C23</f>
        <v>0</v>
      </c>
      <c r="D40" s="110">
        <f>D23</f>
        <v>0</v>
      </c>
      <c r="E40" s="126">
        <f t="shared" ref="E40:H40" si="39">E23</f>
        <v>3.7295829708445778</v>
      </c>
      <c r="F40" s="110">
        <f t="shared" si="39"/>
        <v>-8.7296155807936557</v>
      </c>
      <c r="G40" s="110">
        <f t="shared" si="39"/>
        <v>-12.034538503636391</v>
      </c>
      <c r="H40" s="110">
        <f t="shared" si="39"/>
        <v>-17.299107518763456</v>
      </c>
      <c r="I40" s="110">
        <f>I23</f>
        <v>1.5967122915987675</v>
      </c>
      <c r="J40" s="110">
        <f>J23</f>
        <v>4.9849309398531103</v>
      </c>
      <c r="K40" s="110">
        <f>K23</f>
        <v>7.6401945852252018</v>
      </c>
      <c r="L40" s="111">
        <f t="shared" ref="L40" si="40">L23</f>
        <v>18.150053679401502</v>
      </c>
      <c r="M40" s="112">
        <f>M23</f>
        <v>-32.123871675766324</v>
      </c>
      <c r="N40" s="110">
        <f t="shared" ref="N40:AA40" si="41">N23</f>
        <v>1.8364617307786564</v>
      </c>
      <c r="O40" s="110">
        <f t="shared" si="41"/>
        <v>-6.7444439905258236</v>
      </c>
      <c r="P40" s="110">
        <f t="shared" si="41"/>
        <v>-3.1167205658001045</v>
      </c>
      <c r="Q40" s="110">
        <f t="shared" si="41"/>
        <v>-0.7049127552463843</v>
      </c>
      <c r="R40" s="110">
        <f t="shared" si="41"/>
        <v>-3.5832150526483324</v>
      </c>
      <c r="S40" s="110">
        <f t="shared" si="41"/>
        <v>0.60095429474264883</v>
      </c>
      <c r="T40" s="110">
        <f t="shared" si="41"/>
        <v>0.89991241094340169</v>
      </c>
      <c r="U40" s="110">
        <f t="shared" si="41"/>
        <v>-9.95219015667411</v>
      </c>
      <c r="V40" s="110">
        <f t="shared" si="41"/>
        <v>-11.509849142170365</v>
      </c>
      <c r="W40" s="110">
        <f t="shared" si="41"/>
        <v>7.9505491046887373</v>
      </c>
      <c r="X40" s="110">
        <f t="shared" si="41"/>
        <v>-7.3402305073042502</v>
      </c>
      <c r="Y40" s="110">
        <f t="shared" si="41"/>
        <v>-6.3995769739775783</v>
      </c>
      <c r="Z40" s="110">
        <f t="shared" si="41"/>
        <v>-1.6575761239823301</v>
      </c>
      <c r="AA40" s="110">
        <f t="shared" si="41"/>
        <v>3.7938415595506001</v>
      </c>
      <c r="AB40" s="110">
        <f>AB23</f>
        <v>-1.7116384669547318</v>
      </c>
      <c r="AC40" s="110">
        <f t="shared" ref="AC40:AJ40" si="42">AC23</f>
        <v>1.1720853229852288</v>
      </c>
      <c r="AD40" s="110">
        <f t="shared" si="42"/>
        <v>5.9635845080908005</v>
      </c>
      <c r="AE40" s="110">
        <f t="shared" si="42"/>
        <v>-1.2513801611229693</v>
      </c>
      <c r="AF40" s="110">
        <f>AF23</f>
        <v>-0.47103525838693439</v>
      </c>
      <c r="AG40" s="110">
        <f>AG23</f>
        <v>0.7437618512722135</v>
      </c>
      <c r="AH40" s="110">
        <f t="shared" si="42"/>
        <v>2.9669376662067153</v>
      </c>
      <c r="AI40" s="110">
        <f t="shared" si="42"/>
        <v>1.4830710528711462</v>
      </c>
      <c r="AJ40" s="110">
        <f t="shared" si="42"/>
        <v>12.956283109051427</v>
      </c>
      <c r="AK40" s="110">
        <f>AK23</f>
        <v>-8.1383858576320947</v>
      </c>
      <c r="AL40" s="110">
        <f>AL23</f>
        <v>-3.3767813122834638</v>
      </c>
      <c r="AM40" s="110">
        <v>-11.137306008478399</v>
      </c>
      <c r="AN40" s="114">
        <f>AW40-(AL40+AM40)</f>
        <v>-9.4713984973723662</v>
      </c>
      <c r="AO40" s="110">
        <f t="shared" ref="AO40:AT40" si="43">AO23</f>
        <v>2.1362654355682702</v>
      </c>
      <c r="AP40" s="110">
        <f t="shared" si="43"/>
        <v>-0.53955314396950294</v>
      </c>
      <c r="AQ40" s="110">
        <f t="shared" si="43"/>
        <v>4.7122043469678312</v>
      </c>
      <c r="AR40" s="110">
        <f t="shared" si="43"/>
        <v>0.27272659288527912</v>
      </c>
      <c r="AS40" s="110">
        <f t="shared" si="43"/>
        <v>4.4500087190778617</v>
      </c>
      <c r="AT40" s="110">
        <f t="shared" si="43"/>
        <v>4.8178972514193319</v>
      </c>
      <c r="AU40" s="115">
        <f>AU23</f>
        <v>-13.772685077136044</v>
      </c>
      <c r="AV40" s="102"/>
      <c r="AW40" s="110">
        <v>-23.985485818134229</v>
      </c>
      <c r="AX40" s="102"/>
      <c r="AY40" s="4"/>
      <c r="AZ40" s="46">
        <v>0</v>
      </c>
      <c r="BA40" s="46">
        <v>0</v>
      </c>
      <c r="BB40" s="46">
        <v>0</v>
      </c>
      <c r="BC40" s="46">
        <v>0</v>
      </c>
      <c r="BD40" s="46">
        <v>0</v>
      </c>
      <c r="BE40" s="46"/>
      <c r="BH40" s="110">
        <v>-11.137306008478397</v>
      </c>
    </row>
    <row r="41" spans="1:64" s="166" customFormat="1" x14ac:dyDescent="0.3">
      <c r="A41" s="289" t="s">
        <v>69</v>
      </c>
      <c r="B41" s="167" t="s">
        <v>57</v>
      </c>
      <c r="C41" s="168">
        <f>C26+C34+C36-C40</f>
        <v>328.44460274360512</v>
      </c>
      <c r="D41" s="168">
        <f>D26+D34+D36-D40</f>
        <v>510.20359624881479</v>
      </c>
      <c r="E41" s="168">
        <f t="shared" ref="E41:H41" si="44">E26+E34+E36-E40</f>
        <v>88.127242673786313</v>
      </c>
      <c r="F41" s="168">
        <f t="shared" si="44"/>
        <v>49.646788423618254</v>
      </c>
      <c r="G41" s="168">
        <f t="shared" si="44"/>
        <v>51.590894688379635</v>
      </c>
      <c r="H41" s="168">
        <f t="shared" si="44"/>
        <v>192.76800776363771</v>
      </c>
      <c r="I41" s="168">
        <f>I26+I34+I36-I40</f>
        <v>458.97528146530084</v>
      </c>
      <c r="J41" s="169">
        <f>J26+J34+J36-J40</f>
        <v>615.40731464579096</v>
      </c>
      <c r="K41" s="169">
        <f>K26+K34+K36-K40</f>
        <v>818.80462555937856</v>
      </c>
      <c r="L41" s="97">
        <f>L26+L34+L36-L40</f>
        <v>1047.5722466692482</v>
      </c>
      <c r="M41" s="98">
        <f>M26+M34+M36-M40</f>
        <v>285.24027881936655</v>
      </c>
      <c r="N41" s="168">
        <f t="shared" ref="N41:AH41" si="45">N26+N34+N36-N40</f>
        <v>16.473359122583894</v>
      </c>
      <c r="O41" s="168">
        <f t="shared" si="45"/>
        <v>7.1453647092702504</v>
      </c>
      <c r="P41" s="168">
        <f t="shared" si="45"/>
        <v>35.494986582699013</v>
      </c>
      <c r="Q41" s="168">
        <f t="shared" si="45"/>
        <v>-15.889214213243436</v>
      </c>
      <c r="R41" s="168">
        <f>R26+R34+R36-R40</f>
        <v>12.718317664371686</v>
      </c>
      <c r="S41" s="168">
        <f t="shared" si="45"/>
        <v>47.029534581698449</v>
      </c>
      <c r="T41" s="168">
        <f t="shared" si="45"/>
        <v>19.903356609395054</v>
      </c>
      <c r="U41" s="168">
        <f t="shared" si="45"/>
        <v>-28.060053206057415</v>
      </c>
      <c r="V41" s="168">
        <f t="shared" si="45"/>
        <v>12.567906746307051</v>
      </c>
      <c r="W41" s="168">
        <f t="shared" si="45"/>
        <v>164.25489949965922</v>
      </c>
      <c r="X41" s="168">
        <f t="shared" si="45"/>
        <v>10.012257843355977</v>
      </c>
      <c r="Y41" s="168">
        <f t="shared" si="45"/>
        <v>5.9329436743154043</v>
      </c>
      <c r="Z41" s="168">
        <f t="shared" si="45"/>
        <v>115.14172620416883</v>
      </c>
      <c r="AA41" s="168">
        <f t="shared" si="45"/>
        <v>168.26275926163643</v>
      </c>
      <c r="AB41" s="168">
        <f t="shared" si="45"/>
        <v>92.072470535511513</v>
      </c>
      <c r="AC41" s="168">
        <f t="shared" si="45"/>
        <v>83.498349144476762</v>
      </c>
      <c r="AD41" s="168">
        <f t="shared" si="45"/>
        <v>126.08852037309151</v>
      </c>
      <c r="AE41" s="168">
        <f t="shared" si="45"/>
        <v>86.099736375499901</v>
      </c>
      <c r="AF41" s="168">
        <f t="shared" si="45"/>
        <v>105.42944014664675</v>
      </c>
      <c r="AG41" s="168">
        <f>AG26+AG34+AG36-AG40</f>
        <v>297.78962044509763</v>
      </c>
      <c r="AH41" s="168">
        <f t="shared" si="45"/>
        <v>184.32509943992466</v>
      </c>
      <c r="AI41" s="168">
        <f>AI26+AI34+AI36-AI40</f>
        <v>258.52872780109504</v>
      </c>
      <c r="AJ41" s="168">
        <f>AJ26+AJ34+AJ36-AJ40</f>
        <v>306.92879898313072</v>
      </c>
      <c r="AK41" s="168">
        <f>AK26+AK34+AK36-AK40</f>
        <v>69.021999335228571</v>
      </c>
      <c r="AL41" s="168">
        <f>AL26+AL34+AL36-AL40</f>
        <v>117.24147964655474</v>
      </c>
      <c r="AM41" s="168">
        <v>71.781541319448621</v>
      </c>
      <c r="AN41" s="99">
        <v>27.195271638221129</v>
      </c>
      <c r="AO41" s="168">
        <f t="shared" ref="AO41:AS41" si="46">AO26+AO34+AO36-AO40</f>
        <v>283.4044833660746</v>
      </c>
      <c r="AP41" s="168">
        <f t="shared" si="46"/>
        <v>175.57081291813947</v>
      </c>
      <c r="AQ41" s="168">
        <f t="shared" si="46"/>
        <v>212.18825674859147</v>
      </c>
      <c r="AR41" s="168">
        <f t="shared" si="46"/>
        <v>403.21905789719949</v>
      </c>
      <c r="AS41" s="168">
        <f t="shared" si="46"/>
        <v>442.85382724101976</v>
      </c>
      <c r="AT41" s="168">
        <f>AT26+AT34+AT36-AT40</f>
        <v>375.95079831835926</v>
      </c>
      <c r="AU41" s="117">
        <f>AU26+AU34+AU36-AU40</f>
        <v>191.91536249003539</v>
      </c>
      <c r="AV41" s="118"/>
      <c r="AW41" s="168">
        <v>216.21829260422447</v>
      </c>
      <c r="AX41" s="118"/>
      <c r="AY41" s="171"/>
      <c r="AZ41" s="46">
        <v>0</v>
      </c>
      <c r="BA41" s="46">
        <v>0</v>
      </c>
      <c r="BB41" s="46">
        <v>0</v>
      </c>
      <c r="BC41" s="46">
        <v>0</v>
      </c>
      <c r="BD41" s="46">
        <v>0</v>
      </c>
      <c r="BE41" s="46"/>
      <c r="BH41" s="168">
        <v>27.195261885126886</v>
      </c>
    </row>
    <row r="42" spans="1:64" x14ac:dyDescent="0.3">
      <c r="A42" s="287" t="s">
        <v>75</v>
      </c>
      <c r="B42" s="151" t="s">
        <v>76</v>
      </c>
      <c r="C42" s="152">
        <f>(C41+C29)/C30*C8</f>
        <v>2.4556442199855861</v>
      </c>
      <c r="D42" s="152">
        <f>(D41+D29)/D30*D8</f>
        <v>3.2839964697484754</v>
      </c>
      <c r="E42" s="152">
        <f>'[1]Historical Financials in THB'!E42</f>
        <v>0.56917630280227949</v>
      </c>
      <c r="F42" s="152">
        <f t="shared" ref="F42:H42" si="47">(F41+F29)/F30*F8</f>
        <v>0.31689955041870521</v>
      </c>
      <c r="G42" s="152">
        <f t="shared" si="47"/>
        <v>0.31102564067742117</v>
      </c>
      <c r="H42" s="152">
        <f t="shared" si="47"/>
        <v>1.1547499834314743</v>
      </c>
      <c r="I42" s="152">
        <f>'[1]Historical Financials in THB'!I42</f>
        <v>3.1462915936106399</v>
      </c>
      <c r="J42" s="153">
        <f>'[1]Historical Financials in THB'!J42</f>
        <v>3.9783514879701531</v>
      </c>
      <c r="K42" s="153">
        <f>'[1]Historical Financials in THB'!K42</f>
        <v>4.6113319058785187</v>
      </c>
      <c r="L42" s="154">
        <f>'[1]Historical Financials in THB'!L42</f>
        <v>6.1566154232849781</v>
      </c>
      <c r="M42" s="155">
        <f>'[1]Historical Financials in THB'!M42</f>
        <v>1.4347434911530772</v>
      </c>
      <c r="N42" s="153">
        <f>'[1]Historical Financials in THB'!N42</f>
        <v>0.10195924313969945</v>
      </c>
      <c r="O42" s="153">
        <f>'[1]Historical Financials in THB'!O42</f>
        <v>4.4509256568561736E-2</v>
      </c>
      <c r="P42" s="153">
        <f>'[1]Historical Financials in THB'!P42</f>
        <v>0.22644781946622444</v>
      </c>
      <c r="Q42" s="153">
        <f>'[1]Historical Financials in THB'!Q42</f>
        <v>-9.7512866471400228E-2</v>
      </c>
      <c r="R42" s="153">
        <f>'[1]Historical Financials in THB'!R42</f>
        <v>8.6290604498582488E-2</v>
      </c>
      <c r="S42" s="153">
        <f>'[1]Historical Financials in THB'!S42</f>
        <v>0.31783126151052438</v>
      </c>
      <c r="T42" s="153">
        <f>'[1]Historical Financials in THB'!T42</f>
        <v>0.13187479062511712</v>
      </c>
      <c r="U42" s="153">
        <f>'[1]Historical Financials in THB'!U42</f>
        <v>-0.22510488293762621</v>
      </c>
      <c r="V42" s="153">
        <f>'[1]Historical Financials in THB'!V42</f>
        <v>3.1445169830443424E-2</v>
      </c>
      <c r="W42" s="153">
        <f>'[1]Historical Financials in THB'!W42</f>
        <v>1.0708623834761568</v>
      </c>
      <c r="X42" s="153">
        <f>'[1]Historical Financials in THB'!X42</f>
        <v>4.4596534064234715E-2</v>
      </c>
      <c r="Y42" s="153">
        <f>'[1]Historical Financials in THB'!Y42</f>
        <v>7.8461432277453381E-3</v>
      </c>
      <c r="Z42" s="153">
        <f>'[1]Historical Financials in THB'!Z42</f>
        <v>0.79822939179106611</v>
      </c>
      <c r="AA42" s="153">
        <f>'[1]Historical Financials in THB'!AA42</f>
        <v>1.1817349343503296</v>
      </c>
      <c r="AB42" s="153">
        <f>'[1]Historical Financials in THB'!AB42</f>
        <v>0.60647385488038252</v>
      </c>
      <c r="AC42" s="153">
        <f>'[1]Historical Financials in THB'!AC42</f>
        <v>0.55989857631495754</v>
      </c>
      <c r="AD42" s="153">
        <f>'[1]Historical Financials in THB'!AD42</f>
        <v>0.86566511300965976</v>
      </c>
      <c r="AE42" s="153">
        <f>'[1]Historical Financials in THB'!AE42</f>
        <v>0.55569591405874119</v>
      </c>
      <c r="AF42" s="153">
        <f>'[1]Historical Financials in THB'!AF42</f>
        <v>0.64247234001008913</v>
      </c>
      <c r="AG42" s="153">
        <f>'[1]Historical Financials in THB'!AG42</f>
        <v>1.9145181208916631</v>
      </c>
      <c r="AH42" s="153">
        <f>'[1]Historical Financials in THB'!AH42</f>
        <v>1.039280442845081</v>
      </c>
      <c r="AI42" s="153">
        <f>'[1]Historical Financials in THB'!AI42</f>
        <v>1.45</v>
      </c>
      <c r="AJ42" s="153">
        <f>'[1]Historical Financials in THB'!AJ42</f>
        <v>1.7528168595482341</v>
      </c>
      <c r="AK42" s="153">
        <f>'[1]Historical Financials in THB'!AK42</f>
        <v>0.36923460348520321</v>
      </c>
      <c r="AL42" s="153">
        <f>'[1]Historical Financials in THB'!AL42</f>
        <v>0.61426078518916916</v>
      </c>
      <c r="AM42" s="152">
        <f>'[1]Historical Financials in THB'!AM42</f>
        <v>0.35716913966110292</v>
      </c>
      <c r="AN42" s="156">
        <f>'[1]Historical Financials in THB'!AN42</f>
        <v>9.4078962817602016E-2</v>
      </c>
      <c r="AO42" s="152">
        <f>Z42+AA42</f>
        <v>1.9799643261413957</v>
      </c>
      <c r="AP42" s="152">
        <f>AB42+AC42</f>
        <v>1.1663724311953401</v>
      </c>
      <c r="AQ42" s="152">
        <f>AD42+AE42</f>
        <v>1.421361027068401</v>
      </c>
      <c r="AR42" s="152">
        <f>AF42+AG42</f>
        <v>2.5569904609017522</v>
      </c>
      <c r="AS42" s="152">
        <f>AH42+AI42</f>
        <v>2.489280442845081</v>
      </c>
      <c r="AT42" s="152">
        <f>AJ42+AK42</f>
        <v>2.1220514630334373</v>
      </c>
      <c r="AU42" s="157">
        <f>AM42+AL42</f>
        <v>0.97142992485027202</v>
      </c>
      <c r="AV42" s="158"/>
      <c r="AW42" s="158"/>
      <c r="AX42" s="158"/>
      <c r="AZ42" s="46">
        <v>0</v>
      </c>
      <c r="BA42" s="46">
        <v>-7.3304695646925211E-11</v>
      </c>
      <c r="BB42" s="46">
        <v>0</v>
      </c>
      <c r="BC42" s="46">
        <v>0</v>
      </c>
      <c r="BD42" s="46">
        <v>-1.0440843802417277E-3</v>
      </c>
      <c r="BE42" s="46"/>
      <c r="BH42" s="152">
        <f>'[1]Historical Financials in THB'!BF42</f>
        <v>9.4078907882358606E-2</v>
      </c>
    </row>
    <row r="43" spans="1:64" s="29" customFormat="1" ht="25" x14ac:dyDescent="0.5">
      <c r="A43" s="81" t="s">
        <v>83</v>
      </c>
      <c r="B43" s="18"/>
      <c r="C43" s="19"/>
      <c r="D43" s="19"/>
      <c r="E43" s="19"/>
      <c r="F43" s="19"/>
      <c r="G43" s="20"/>
      <c r="H43" s="20"/>
      <c r="I43" s="20"/>
      <c r="J43" s="20"/>
      <c r="K43" s="20"/>
      <c r="L43" s="82"/>
      <c r="M43" s="83"/>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84"/>
      <c r="AO43" s="20"/>
      <c r="AP43" s="20"/>
      <c r="AQ43" s="20"/>
      <c r="AR43" s="20"/>
      <c r="AS43" s="20"/>
      <c r="AT43" s="20"/>
      <c r="AU43" s="159"/>
      <c r="AV43" s="160"/>
      <c r="AW43" s="160"/>
      <c r="AX43" s="160"/>
      <c r="AY43" s="28"/>
      <c r="AZ43" s="46">
        <v>0</v>
      </c>
      <c r="BA43" s="46">
        <v>0</v>
      </c>
      <c r="BB43" s="46">
        <v>0</v>
      </c>
      <c r="BC43" s="46">
        <v>0</v>
      </c>
      <c r="BD43" s="46">
        <v>0</v>
      </c>
      <c r="BE43" s="46"/>
      <c r="BH43" s="20"/>
    </row>
    <row r="44" spans="1:64" x14ac:dyDescent="0.3">
      <c r="A44" s="280" t="s">
        <v>84</v>
      </c>
      <c r="B44" s="2" t="s">
        <v>57</v>
      </c>
      <c r="C44" s="119">
        <v>1063.5693983344004</v>
      </c>
      <c r="D44" s="119">
        <v>1935.7424142979755</v>
      </c>
      <c r="E44" s="119">
        <v>2632.2327269878165</v>
      </c>
      <c r="F44" s="119">
        <f>Q44</f>
        <v>2598.4978789282495</v>
      </c>
      <c r="G44" s="119">
        <f>U44</f>
        <v>2223.5102952847651</v>
      </c>
      <c r="H44" s="119">
        <f>Y44</f>
        <v>2316.6943577750317</v>
      </c>
      <c r="I44" s="119">
        <v>2849.6665987546994</v>
      </c>
      <c r="J44" s="120">
        <v>2930.9189771395522</v>
      </c>
      <c r="K44" s="120">
        <f>AK44</f>
        <v>4214.6460730112349</v>
      </c>
      <c r="L44" s="121">
        <f>AJ44</f>
        <v>3634.7212296260641</v>
      </c>
      <c r="M44" s="122">
        <f>AN44</f>
        <v>4685.7961748044427</v>
      </c>
      <c r="N44" s="119">
        <v>2755.2007096917278</v>
      </c>
      <c r="O44" s="119">
        <v>2618.7699464453808</v>
      </c>
      <c r="P44" s="119">
        <v>2600.4895717521431</v>
      </c>
      <c r="Q44" s="119">
        <v>2598.4978789282495</v>
      </c>
      <c r="R44" s="119">
        <v>2554.4005215268535</v>
      </c>
      <c r="S44" s="119">
        <v>2535.1896548937025</v>
      </c>
      <c r="T44" s="119">
        <v>2479.0044811473567</v>
      </c>
      <c r="U44" s="119">
        <v>2223.5102952847651</v>
      </c>
      <c r="V44" s="119">
        <v>2212.8338622147603</v>
      </c>
      <c r="W44" s="119">
        <v>2339.7914552292591</v>
      </c>
      <c r="X44" s="119">
        <v>2337.0495138797241</v>
      </c>
      <c r="Y44" s="119">
        <v>2316.6943577750317</v>
      </c>
      <c r="Z44" s="119">
        <v>2850.6824218483962</v>
      </c>
      <c r="AA44" s="119">
        <v>3040.1814088606661</v>
      </c>
      <c r="AB44" s="119">
        <v>2862.4568370514035</v>
      </c>
      <c r="AC44" s="119">
        <f>I44</f>
        <v>2849.6665987546994</v>
      </c>
      <c r="AD44" s="119">
        <v>2859.2447336872751</v>
      </c>
      <c r="AE44" s="119">
        <f>'[1]Historical Financials in THB'!AE44/AE$9</f>
        <v>3139.6323424070347</v>
      </c>
      <c r="AF44" s="119">
        <f>'[1]Historical Financials in THB'!AF44/AF$9</f>
        <v>2780.0815442154849</v>
      </c>
      <c r="AG44" s="119">
        <f>J44</f>
        <v>2930.9189771395522</v>
      </c>
      <c r="AH44" s="119">
        <f>'[1]Historical Financials in THB'!AH44/AH$9</f>
        <v>2904.9936282891158</v>
      </c>
      <c r="AI44" s="119">
        <f>'[1]Historical Financials in THB'!AI44/AI$9</f>
        <v>3423.4253117537805</v>
      </c>
      <c r="AJ44" s="119">
        <f>'[1]Historical Financials in THB'!AJ44/AJ$9</f>
        <v>3634.7212296260641</v>
      </c>
      <c r="AK44" s="119">
        <f>'[1]Historical Financials in THB'!AK44/AK$9</f>
        <v>4214.6460730112349</v>
      </c>
      <c r="AL44" s="119">
        <f>'[1]Historical Financials in THB'!AL44/AL$9</f>
        <v>4603.1892668420742</v>
      </c>
      <c r="AM44" s="119">
        <f>'[1]Historical Financials in THB'!AM44/AM$9</f>
        <v>4726.6436705340502</v>
      </c>
      <c r="AN44" s="123">
        <f>'[1]Historical Financials in THB'!AN44/AN$9</f>
        <v>4685.7961748044427</v>
      </c>
      <c r="AO44" s="119">
        <f>AA44</f>
        <v>3040.1814088606661</v>
      </c>
      <c r="AP44" s="119">
        <f>AC44</f>
        <v>2849.6665987546994</v>
      </c>
      <c r="AQ44" s="119">
        <f>AE44</f>
        <v>3139.6323424070347</v>
      </c>
      <c r="AR44" s="119">
        <f>AG44</f>
        <v>2930.9189771395522</v>
      </c>
      <c r="AS44" s="119">
        <f>AI44</f>
        <v>3423.4253117537805</v>
      </c>
      <c r="AT44" s="119">
        <f>AK44</f>
        <v>4214.6460730112349</v>
      </c>
      <c r="AU44" s="101">
        <f>AM44</f>
        <v>4726.6436705340502</v>
      </c>
      <c r="AV44" s="102"/>
      <c r="AW44" s="102"/>
      <c r="AX44" s="102"/>
      <c r="AZ44" s="46">
        <v>0</v>
      </c>
      <c r="BA44" s="46">
        <v>0</v>
      </c>
      <c r="BB44" s="46">
        <v>0</v>
      </c>
      <c r="BC44" s="46">
        <v>0</v>
      </c>
      <c r="BD44" s="46">
        <v>0</v>
      </c>
      <c r="BE44" s="46"/>
      <c r="BH44" s="119">
        <f>'[1]Historical Financials in THB'!BF44/BH$9</f>
        <v>4623.0681324141369</v>
      </c>
    </row>
    <row r="45" spans="1:64" x14ac:dyDescent="0.3">
      <c r="A45" s="280" t="s">
        <v>85</v>
      </c>
      <c r="B45" s="2" t="s">
        <v>57</v>
      </c>
      <c r="C45" s="110">
        <v>-67.128117195610145</v>
      </c>
      <c r="D45" s="110">
        <v>-556.41251078185746</v>
      </c>
      <c r="E45" s="110">
        <v>-151.18172494757499</v>
      </c>
      <c r="F45" s="110">
        <f>Q45</f>
        <v>-132.62980785718821</v>
      </c>
      <c r="G45" s="110">
        <f>U45</f>
        <v>-322.72645465336285</v>
      </c>
      <c r="H45" s="110">
        <f>Y45</f>
        <v>-118.37631014955925</v>
      </c>
      <c r="I45" s="110">
        <v>-127.74053816603856</v>
      </c>
      <c r="J45" s="110">
        <v>-208.62468194294127</v>
      </c>
      <c r="K45" s="110">
        <f>AK45</f>
        <v>-164.99813343546535</v>
      </c>
      <c r="L45" s="111">
        <f>AJ45</f>
        <v>-348.17575645159343</v>
      </c>
      <c r="M45" s="112">
        <f>'[1]Historical Financials in THB'!M45/M$9</f>
        <v>-358.55457687411479</v>
      </c>
      <c r="N45" s="110">
        <v>-195.01509800911001</v>
      </c>
      <c r="O45" s="110">
        <v>-141.96758353340883</v>
      </c>
      <c r="P45" s="110">
        <v>-120.39955689287783</v>
      </c>
      <c r="Q45" s="110">
        <v>-132.62980785718821</v>
      </c>
      <c r="R45" s="110">
        <v>-139.25787045133606</v>
      </c>
      <c r="S45" s="110">
        <v>-124.21587647460319</v>
      </c>
      <c r="T45" s="110">
        <v>-117.66884285003916</v>
      </c>
      <c r="U45" s="110">
        <v>-322.72645465336285</v>
      </c>
      <c r="V45" s="110">
        <v>-438.08932786371599</v>
      </c>
      <c r="W45" s="110">
        <v>-178.60023268445676</v>
      </c>
      <c r="X45" s="110">
        <v>-145.6794321221733</v>
      </c>
      <c r="Y45" s="110">
        <v>-118.37631014955925</v>
      </c>
      <c r="Z45" s="110">
        <v>-222.29023211204236</v>
      </c>
      <c r="AA45" s="110">
        <v>-131.13215291958275</v>
      </c>
      <c r="AB45" s="110">
        <v>-117.91280779872186</v>
      </c>
      <c r="AC45" s="110">
        <f>I45</f>
        <v>-127.74053816603856</v>
      </c>
      <c r="AD45" s="110">
        <v>-148.85322727917497</v>
      </c>
      <c r="AE45" s="110">
        <f>'[1]Historical Financials in THB'!AE45/AE$9</f>
        <v>-162.27773438768952</v>
      </c>
      <c r="AF45" s="110">
        <f>'[1]Historical Financials in THB'!AF45/AF$9</f>
        <v>-136.56332913967901</v>
      </c>
      <c r="AG45" s="110">
        <f>J45</f>
        <v>-208.62468194294127</v>
      </c>
      <c r="AH45" s="110">
        <f>'[1]Historical Financials in THB'!AH45/AH$9</f>
        <v>-422.83941268229989</v>
      </c>
      <c r="AI45" s="110">
        <f>'[1]Historical Financials in THB'!AI45/AI$9</f>
        <v>-683.28699552762225</v>
      </c>
      <c r="AJ45" s="110">
        <f>'[1]Historical Financials in THB'!AJ45/AJ$9</f>
        <v>-348.17575645159343</v>
      </c>
      <c r="AK45" s="110">
        <f>'[1]Historical Financials in THB'!AK45/AK$9</f>
        <v>-164.99813343546535</v>
      </c>
      <c r="AL45" s="110">
        <f>'[1]Historical Financials in THB'!AL45/AL$9</f>
        <v>-206.54966611200265</v>
      </c>
      <c r="AM45" s="110">
        <f>'[1]Historical Financials in THB'!AM45/AM$9</f>
        <v>-269.82477111956536</v>
      </c>
      <c r="AN45" s="114">
        <f>'[1]Historical Financials in THB'!AN45/AN$9</f>
        <v>-358.55457687411479</v>
      </c>
      <c r="AO45" s="110">
        <f>AA45</f>
        <v>-131.13215291958275</v>
      </c>
      <c r="AP45" s="110">
        <f>AC45</f>
        <v>-127.74053816603856</v>
      </c>
      <c r="AQ45" s="110">
        <f>AE45</f>
        <v>-162.27773438768952</v>
      </c>
      <c r="AR45" s="110">
        <f>AG45</f>
        <v>-208.62468194294127</v>
      </c>
      <c r="AS45" s="110">
        <f>AI45</f>
        <v>-683.28699552762225</v>
      </c>
      <c r="AT45" s="110">
        <f>AK45</f>
        <v>-164.99813343546535</v>
      </c>
      <c r="AU45" s="115">
        <f>AM45</f>
        <v>-269.82477111956536</v>
      </c>
      <c r="AV45" s="102"/>
      <c r="AW45" s="102"/>
      <c r="AX45" s="102"/>
      <c r="AZ45" s="46">
        <v>0</v>
      </c>
      <c r="BA45" s="46">
        <v>0</v>
      </c>
      <c r="BB45" s="46">
        <v>0</v>
      </c>
      <c r="BC45" s="46">
        <v>0</v>
      </c>
      <c r="BD45" s="46">
        <v>0</v>
      </c>
      <c r="BE45" s="46"/>
      <c r="BH45" s="110">
        <f>'[1]Historical Financials in THB'!BF45/BH$9</f>
        <v>-368.27032237459156</v>
      </c>
    </row>
    <row r="46" spans="1:64" s="175" customFormat="1" ht="12.75" customHeight="1" x14ac:dyDescent="0.3">
      <c r="A46" s="287" t="s">
        <v>86</v>
      </c>
      <c r="B46" s="151" t="s">
        <v>57</v>
      </c>
      <c r="C46" s="172">
        <f t="shared" ref="C46:H46" si="48">C44+C45</f>
        <v>996.44128113879026</v>
      </c>
      <c r="D46" s="172">
        <f t="shared" si="48"/>
        <v>1379.3299035161181</v>
      </c>
      <c r="E46" s="172">
        <f t="shared" si="48"/>
        <v>2481.0510020402417</v>
      </c>
      <c r="F46" s="172">
        <f t="shared" si="48"/>
        <v>2465.8680710710614</v>
      </c>
      <c r="G46" s="173">
        <f t="shared" si="48"/>
        <v>1900.7838406314022</v>
      </c>
      <c r="H46" s="173">
        <f t="shared" si="48"/>
        <v>2198.3180476254724</v>
      </c>
      <c r="I46" s="119">
        <f>I44+I45</f>
        <v>2721.9260605886607</v>
      </c>
      <c r="J46" s="120">
        <f>J44+J45</f>
        <v>2722.2942951966111</v>
      </c>
      <c r="K46" s="120">
        <f>K44+K45</f>
        <v>4049.6479395757697</v>
      </c>
      <c r="L46" s="121">
        <f>L44+L45</f>
        <v>3286.5454731744708</v>
      </c>
      <c r="M46" s="122">
        <f t="shared" ref="M46:Z46" si="49">M44+M45</f>
        <v>4327.2415979303278</v>
      </c>
      <c r="N46" s="172">
        <f t="shared" si="49"/>
        <v>2560.1856116826179</v>
      </c>
      <c r="O46" s="172">
        <f t="shared" si="49"/>
        <v>2476.8023629119721</v>
      </c>
      <c r="P46" s="172">
        <f t="shared" si="49"/>
        <v>2480.0900148592655</v>
      </c>
      <c r="Q46" s="172">
        <f t="shared" si="49"/>
        <v>2465.8680710710614</v>
      </c>
      <c r="R46" s="172">
        <f t="shared" si="49"/>
        <v>2415.1426510755173</v>
      </c>
      <c r="S46" s="172">
        <f t="shared" si="49"/>
        <v>2410.9737784190993</v>
      </c>
      <c r="T46" s="172">
        <f t="shared" si="49"/>
        <v>2361.3356382973175</v>
      </c>
      <c r="U46" s="172">
        <f t="shared" si="49"/>
        <v>1900.7838406314022</v>
      </c>
      <c r="V46" s="172">
        <f>V44+V45</f>
        <v>1774.7445343510444</v>
      </c>
      <c r="W46" s="172">
        <f t="shared" si="49"/>
        <v>2161.1912225448023</v>
      </c>
      <c r="X46" s="172">
        <f t="shared" si="49"/>
        <v>2191.3700817575509</v>
      </c>
      <c r="Y46" s="172">
        <f t="shared" si="49"/>
        <v>2198.3180476254724</v>
      </c>
      <c r="Z46" s="172">
        <f t="shared" si="49"/>
        <v>2628.3921897363539</v>
      </c>
      <c r="AA46" s="172">
        <f>AA44+AA45</f>
        <v>2909.0492559410832</v>
      </c>
      <c r="AB46" s="172">
        <f>AB44+AB45</f>
        <v>2744.5440292526814</v>
      </c>
      <c r="AC46" s="172">
        <f t="shared" ref="AC46:AF46" si="50">AC44+AC45</f>
        <v>2721.9260605886607</v>
      </c>
      <c r="AD46" s="172">
        <f t="shared" si="50"/>
        <v>2710.3915064081002</v>
      </c>
      <c r="AE46" s="172">
        <f t="shared" si="50"/>
        <v>2977.3546080193451</v>
      </c>
      <c r="AF46" s="172">
        <f t="shared" si="50"/>
        <v>2643.518215075806</v>
      </c>
      <c r="AG46" s="172">
        <f>AG44+AG45</f>
        <v>2722.2942951966111</v>
      </c>
      <c r="AH46" s="173">
        <f t="shared" ref="AH46:AL46" si="51">AH44+AH45</f>
        <v>2482.1542156068158</v>
      </c>
      <c r="AI46" s="173">
        <f t="shared" si="51"/>
        <v>2740.1383162261582</v>
      </c>
      <c r="AJ46" s="173">
        <f t="shared" si="51"/>
        <v>3286.5454731744708</v>
      </c>
      <c r="AK46" s="173">
        <f t="shared" si="51"/>
        <v>4049.6479395757697</v>
      </c>
      <c r="AL46" s="173">
        <f t="shared" si="51"/>
        <v>4396.6396007300718</v>
      </c>
      <c r="AM46" s="173">
        <f>AM44+AM45</f>
        <v>4456.8188994144848</v>
      </c>
      <c r="AN46" s="174">
        <f t="shared" ref="AN46:AU46" si="52">AN44+AN45</f>
        <v>4327.2415979303278</v>
      </c>
      <c r="AO46" s="119">
        <f t="shared" si="52"/>
        <v>2909.0492559410832</v>
      </c>
      <c r="AP46" s="119">
        <f t="shared" si="52"/>
        <v>2721.9260605886607</v>
      </c>
      <c r="AQ46" s="119">
        <f t="shared" si="52"/>
        <v>2977.3546080193451</v>
      </c>
      <c r="AR46" s="119">
        <f t="shared" si="52"/>
        <v>2722.2942951966111</v>
      </c>
      <c r="AS46" s="119">
        <f t="shared" si="52"/>
        <v>2740.1383162261582</v>
      </c>
      <c r="AT46" s="119">
        <f t="shared" si="52"/>
        <v>4049.6479395757697</v>
      </c>
      <c r="AU46" s="101">
        <f t="shared" si="52"/>
        <v>4456.8188994144848</v>
      </c>
      <c r="AV46" s="102"/>
      <c r="AW46" s="102"/>
      <c r="AX46" s="102"/>
      <c r="AZ46" s="46">
        <v>0</v>
      </c>
      <c r="BA46" s="46">
        <v>0</v>
      </c>
      <c r="BB46" s="46">
        <v>0</v>
      </c>
      <c r="BC46" s="46">
        <v>0</v>
      </c>
      <c r="BD46" s="46">
        <v>0</v>
      </c>
      <c r="BE46" s="46"/>
      <c r="BH46" s="119">
        <f>BH44+BH45</f>
        <v>4254.7978100395458</v>
      </c>
    </row>
    <row r="47" spans="1:64" s="175" customFormat="1" ht="12.75" customHeight="1" x14ac:dyDescent="0.3">
      <c r="A47" s="287" t="s">
        <v>87</v>
      </c>
      <c r="B47" s="151" t="s">
        <v>57</v>
      </c>
      <c r="C47" s="176">
        <v>0</v>
      </c>
      <c r="D47" s="176">
        <v>-211.16272025041653</v>
      </c>
      <c r="E47" s="176">
        <v>-161.18537423386283</v>
      </c>
      <c r="F47" s="176">
        <v>-241.44668673964452</v>
      </c>
      <c r="G47" s="176">
        <v>-140.84773837332767</v>
      </c>
      <c r="H47" s="176">
        <v>-333.5626514627279</v>
      </c>
      <c r="I47" s="110">
        <v>-460.22345950594274</v>
      </c>
      <c r="J47" s="110">
        <v>-763.50424512640961</v>
      </c>
      <c r="K47" s="110">
        <f>AK47</f>
        <v>-1219.6714433149548</v>
      </c>
      <c r="L47" s="111">
        <f>AJ47</f>
        <v>-842.903357179512</v>
      </c>
      <c r="M47" s="112">
        <f>AN47</f>
        <v>-1465.8802899712477</v>
      </c>
      <c r="N47" s="110">
        <v>-242.3212256203262</v>
      </c>
      <c r="O47" s="110">
        <v>-214.48520027858265</v>
      </c>
      <c r="P47" s="110">
        <v>-213.60532690029788</v>
      </c>
      <c r="Q47" s="110">
        <v>-241.44668673964452</v>
      </c>
      <c r="R47" s="110">
        <v>-171.2796658378407</v>
      </c>
      <c r="S47" s="110">
        <v>-190.69977689433802</v>
      </c>
      <c r="T47" s="110">
        <v>-191.15091757713918</v>
      </c>
      <c r="U47" s="110">
        <v>-140.84773837332767</v>
      </c>
      <c r="V47" s="110">
        <v>-158.4401273867947</v>
      </c>
      <c r="W47" s="110">
        <v>-164.86540101967236</v>
      </c>
      <c r="X47" s="110">
        <v>-289.49960206223273</v>
      </c>
      <c r="Y47" s="110">
        <v>-333.5626514627279</v>
      </c>
      <c r="Z47" s="110">
        <v>-786.55493582431984</v>
      </c>
      <c r="AA47" s="110">
        <v>-399.15898992215205</v>
      </c>
      <c r="AB47" s="110">
        <v>-411.0314744641708</v>
      </c>
      <c r="AC47" s="110">
        <f>I47</f>
        <v>-460.22345950594274</v>
      </c>
      <c r="AD47" s="110">
        <v>-534.73513935664118</v>
      </c>
      <c r="AE47" s="110">
        <f>'[1]Historical Financials in THB'!AE47/AE$9</f>
        <v>-635.24047623140677</v>
      </c>
      <c r="AF47" s="110">
        <f>'[1]Historical Financials in THB'!AF47/AF$9</f>
        <v>-753.3090489339852</v>
      </c>
      <c r="AG47" s="110">
        <f>J47</f>
        <v>-763.50424512640961</v>
      </c>
      <c r="AH47" s="110">
        <f>'[1]Historical Financials in THB'!AH47/AH$9</f>
        <v>-872.06953866703179</v>
      </c>
      <c r="AI47" s="110">
        <v>-795.24536922623543</v>
      </c>
      <c r="AJ47" s="110">
        <v>-842.903357179512</v>
      </c>
      <c r="AK47" s="110">
        <v>-1219.6714433149548</v>
      </c>
      <c r="AL47" s="110">
        <v>-1289.4496604730332</v>
      </c>
      <c r="AM47" s="110">
        <v>-1387.9380833762311</v>
      </c>
      <c r="AN47" s="114">
        <v>-1465.8802899712477</v>
      </c>
      <c r="AO47" s="110">
        <f>AA47</f>
        <v>-399.15898992215205</v>
      </c>
      <c r="AP47" s="110">
        <f>AC47</f>
        <v>-460.22345950594274</v>
      </c>
      <c r="AQ47" s="110">
        <f>AE47</f>
        <v>-635.24047623140677</v>
      </c>
      <c r="AR47" s="110">
        <f>AG47</f>
        <v>-763.50424512640961</v>
      </c>
      <c r="AS47" s="110">
        <f>AI47</f>
        <v>-795.24536922623543</v>
      </c>
      <c r="AT47" s="110">
        <f>AK47</f>
        <v>-1219.6714433149548</v>
      </c>
      <c r="AU47" s="115">
        <f>AM47</f>
        <v>-1387.9380833762311</v>
      </c>
      <c r="AV47" s="102"/>
      <c r="AW47" s="102"/>
      <c r="AX47" s="102"/>
      <c r="AZ47" s="46">
        <v>0</v>
      </c>
      <c r="BA47" s="46">
        <v>0</v>
      </c>
      <c r="BB47" s="46">
        <v>0</v>
      </c>
      <c r="BC47" s="46">
        <v>0</v>
      </c>
      <c r="BD47" s="46">
        <v>0</v>
      </c>
      <c r="BE47" s="46"/>
      <c r="BH47" s="110">
        <v>-1465.8802899712477</v>
      </c>
    </row>
    <row r="48" spans="1:64" s="185" customFormat="1" ht="12.5" customHeight="1" x14ac:dyDescent="0.3">
      <c r="A48" s="290" t="s">
        <v>88</v>
      </c>
      <c r="B48" s="177" t="s">
        <v>57</v>
      </c>
      <c r="C48" s="178">
        <f>C46+C47</f>
        <v>996.44128113879026</v>
      </c>
      <c r="D48" s="178">
        <f>D46+D47</f>
        <v>1168.1671832657016</v>
      </c>
      <c r="E48" s="178">
        <f t="shared" ref="E48:I48" si="53">E46+E47</f>
        <v>2319.8656278063791</v>
      </c>
      <c r="F48" s="178">
        <f t="shared" si="53"/>
        <v>2224.4213843314169</v>
      </c>
      <c r="G48" s="179">
        <f t="shared" si="53"/>
        <v>1759.9361022580745</v>
      </c>
      <c r="H48" s="179">
        <f t="shared" si="53"/>
        <v>1864.7553961627445</v>
      </c>
      <c r="I48" s="179">
        <f t="shared" si="53"/>
        <v>2261.702601082718</v>
      </c>
      <c r="J48" s="180">
        <f>J46+J47</f>
        <v>1958.7900500702015</v>
      </c>
      <c r="K48" s="180">
        <f>K46+K47</f>
        <v>2829.9764962608151</v>
      </c>
      <c r="L48" s="181">
        <f>L46+L47</f>
        <v>2443.6421159949587</v>
      </c>
      <c r="M48" s="182">
        <f t="shared" ref="M48:AA48" si="54">M46+M47</f>
        <v>2861.36130795908</v>
      </c>
      <c r="N48" s="179">
        <f t="shared" si="54"/>
        <v>2317.8643860622919</v>
      </c>
      <c r="O48" s="179">
        <f t="shared" si="54"/>
        <v>2262.3171626333892</v>
      </c>
      <c r="P48" s="179">
        <f t="shared" si="54"/>
        <v>2266.4846879589677</v>
      </c>
      <c r="Q48" s="179">
        <f t="shared" si="54"/>
        <v>2224.4213843314169</v>
      </c>
      <c r="R48" s="179">
        <f t="shared" si="54"/>
        <v>2243.8629852376766</v>
      </c>
      <c r="S48" s="179">
        <f t="shared" si="54"/>
        <v>2220.2740015247614</v>
      </c>
      <c r="T48" s="179">
        <f t="shared" si="54"/>
        <v>2170.1847207201781</v>
      </c>
      <c r="U48" s="179">
        <f t="shared" si="54"/>
        <v>1759.9361022580745</v>
      </c>
      <c r="V48" s="179">
        <f t="shared" si="54"/>
        <v>1616.3044069642497</v>
      </c>
      <c r="W48" s="179">
        <f t="shared" si="54"/>
        <v>1996.3258215251299</v>
      </c>
      <c r="X48" s="179">
        <f t="shared" si="54"/>
        <v>1901.8704796953182</v>
      </c>
      <c r="Y48" s="179">
        <f t="shared" si="54"/>
        <v>1864.7553961627445</v>
      </c>
      <c r="Z48" s="179">
        <f t="shared" si="54"/>
        <v>1841.8372539120342</v>
      </c>
      <c r="AA48" s="179">
        <f t="shared" si="54"/>
        <v>2509.890266018931</v>
      </c>
      <c r="AB48" s="179">
        <f>AB46+AB47</f>
        <v>2333.5125547885104</v>
      </c>
      <c r="AC48" s="179">
        <f t="shared" ref="AC48:AF48" si="55">AC46+AC47</f>
        <v>2261.702601082718</v>
      </c>
      <c r="AD48" s="179">
        <f t="shared" si="55"/>
        <v>2175.6563670514588</v>
      </c>
      <c r="AE48" s="179">
        <f t="shared" si="55"/>
        <v>2342.1141317879383</v>
      </c>
      <c r="AF48" s="179">
        <f t="shared" si="55"/>
        <v>1890.2091661418208</v>
      </c>
      <c r="AG48" s="179">
        <f>AG46+AG47</f>
        <v>1958.7900500702015</v>
      </c>
      <c r="AH48" s="179">
        <f t="shared" ref="AH48:AJ48" si="56">AH46+AH47</f>
        <v>1610.084676939784</v>
      </c>
      <c r="AI48" s="179">
        <f t="shared" si="56"/>
        <v>1944.8929469999227</v>
      </c>
      <c r="AJ48" s="179">
        <f t="shared" si="56"/>
        <v>2443.6421159949587</v>
      </c>
      <c r="AK48" s="179">
        <f>AK46+AK47</f>
        <v>2829.9764962608151</v>
      </c>
      <c r="AL48" s="179">
        <f>AL46+AL47</f>
        <v>3107.1899402570389</v>
      </c>
      <c r="AM48" s="179">
        <f>AM46+AM47</f>
        <v>3068.8808160382537</v>
      </c>
      <c r="AN48" s="183">
        <f>AN46+AN47</f>
        <v>2861.36130795908</v>
      </c>
      <c r="AO48" s="184">
        <f t="shared" ref="AO48:AS48" si="57">AO46+AO47</f>
        <v>2509.890266018931</v>
      </c>
      <c r="AP48" s="184">
        <f t="shared" si="57"/>
        <v>2261.702601082718</v>
      </c>
      <c r="AQ48" s="184">
        <f t="shared" si="57"/>
        <v>2342.1141317879383</v>
      </c>
      <c r="AR48" s="184">
        <f t="shared" si="57"/>
        <v>1958.7900500702015</v>
      </c>
      <c r="AS48" s="184">
        <f t="shared" si="57"/>
        <v>1944.8929469999227</v>
      </c>
      <c r="AT48" s="184">
        <f>AT46+AT47</f>
        <v>2829.9764962608151</v>
      </c>
      <c r="AU48" s="117">
        <f>AU46+AU47</f>
        <v>3068.8808160382537</v>
      </c>
      <c r="AV48" s="118"/>
      <c r="AW48" s="118"/>
      <c r="AX48" s="118"/>
      <c r="AZ48" s="46">
        <v>0</v>
      </c>
      <c r="BA48" s="46">
        <v>0</v>
      </c>
      <c r="BB48" s="46">
        <v>0</v>
      </c>
      <c r="BC48" s="46">
        <v>0</v>
      </c>
      <c r="BD48" s="46">
        <v>0</v>
      </c>
      <c r="BE48" s="46"/>
      <c r="BH48" s="184">
        <f>BH46+BH47</f>
        <v>2788.917520068298</v>
      </c>
    </row>
    <row r="49" spans="1:67" x14ac:dyDescent="0.3">
      <c r="A49" s="291" t="s">
        <v>89</v>
      </c>
      <c r="B49" s="2" t="s">
        <v>57</v>
      </c>
      <c r="C49" s="184">
        <v>1069.3071277192028</v>
      </c>
      <c r="D49" s="184">
        <v>1854.3318018882212</v>
      </c>
      <c r="E49" s="184">
        <v>1846.6128768983665</v>
      </c>
      <c r="F49" s="184">
        <f>'[1]Historical Financials in THB'!F49/'Historical Financials in USD'!$F$9</f>
        <v>1841.766748981127</v>
      </c>
      <c r="G49" s="184">
        <v>2263.4357081738885</v>
      </c>
      <c r="H49" s="184">
        <v>2298.5918822010276</v>
      </c>
      <c r="I49" s="184">
        <v>2562.4654556009227</v>
      </c>
      <c r="J49" s="186">
        <v>3640.8633789155133</v>
      </c>
      <c r="K49" s="186">
        <f>AK49</f>
        <v>4679.7008085103762</v>
      </c>
      <c r="L49" s="97">
        <f t="shared" ref="L49:L54" si="58">AJ49</f>
        <v>4629.6811451988178</v>
      </c>
      <c r="M49" s="98">
        <f>AN49</f>
        <v>4723.8792948460214</v>
      </c>
      <c r="N49" s="184">
        <v>1842.7179828377434</v>
      </c>
      <c r="O49" s="184">
        <v>1838.7456589274298</v>
      </c>
      <c r="P49" s="184">
        <v>1871.9171601780142</v>
      </c>
      <c r="Q49" s="184">
        <v>1876.2879720603653</v>
      </c>
      <c r="R49" s="184">
        <v>1858.9180561960663</v>
      </c>
      <c r="S49" s="184">
        <v>1912.7562544765517</v>
      </c>
      <c r="T49" s="184">
        <v>1858.9195248813176</v>
      </c>
      <c r="U49" s="184">
        <f>G49</f>
        <v>2263.4357081738885</v>
      </c>
      <c r="V49" s="184">
        <v>2213.5085730455653</v>
      </c>
      <c r="W49" s="184">
        <v>2351.5458146722008</v>
      </c>
      <c r="X49" s="184">
        <v>2311.8544793734327</v>
      </c>
      <c r="Y49" s="184">
        <v>2298.5918822010276</v>
      </c>
      <c r="Z49" s="184">
        <v>2448.7853583509273</v>
      </c>
      <c r="AA49" s="184">
        <v>2536.4391049510805</v>
      </c>
      <c r="AB49" s="184">
        <v>2572.012167182038</v>
      </c>
      <c r="AC49" s="184">
        <f>I49</f>
        <v>2562.4654556009227</v>
      </c>
      <c r="AD49" s="184">
        <v>2712.3337232693084</v>
      </c>
      <c r="AE49" s="184">
        <f>'[1]Historical Financials in THB'!AE49/AE$9</f>
        <v>2789.6581820982019</v>
      </c>
      <c r="AF49" s="184">
        <f>'[1]Historical Financials in THB'!AF49/AF$9</f>
        <v>3315.5842953213219</v>
      </c>
      <c r="AG49" s="184">
        <f>J49</f>
        <v>3640.8633789155133</v>
      </c>
      <c r="AH49" s="184">
        <f>'[1]Historical Financials in THB'!AH49/AH$9</f>
        <v>4095.5974679653427</v>
      </c>
      <c r="AI49" s="184">
        <v>4304.8972900938279</v>
      </c>
      <c r="AJ49" s="184">
        <v>4629.6811451988178</v>
      </c>
      <c r="AK49" s="184">
        <v>4679.7008085103762</v>
      </c>
      <c r="AL49" s="184">
        <v>4803.5036794638463</v>
      </c>
      <c r="AM49" s="184">
        <v>4743.880729116665</v>
      </c>
      <c r="AN49" s="99">
        <v>4723.8792948460214</v>
      </c>
      <c r="AO49" s="184">
        <f>AA49</f>
        <v>2536.4391049510805</v>
      </c>
      <c r="AP49" s="184">
        <f>AC49</f>
        <v>2562.4654556009227</v>
      </c>
      <c r="AQ49" s="184">
        <f>AE49</f>
        <v>2789.6581820982019</v>
      </c>
      <c r="AR49" s="184">
        <f>AG49</f>
        <v>3640.8633789155133</v>
      </c>
      <c r="AS49" s="184">
        <f>AI49</f>
        <v>4304.8972900938279</v>
      </c>
      <c r="AT49" s="184">
        <f>AK49</f>
        <v>4679.7008085103762</v>
      </c>
      <c r="AU49" s="117">
        <f>AM49</f>
        <v>4743.880729116665</v>
      </c>
      <c r="AV49" s="118"/>
      <c r="AW49" s="118"/>
      <c r="AX49" s="118"/>
      <c r="AZ49" s="46">
        <v>0</v>
      </c>
      <c r="BA49" s="46">
        <v>0</v>
      </c>
      <c r="BB49" s="46">
        <v>0</v>
      </c>
      <c r="BC49" s="46">
        <v>0</v>
      </c>
      <c r="BD49" s="46">
        <v>0</v>
      </c>
      <c r="BE49" s="46"/>
      <c r="BH49" s="187">
        <v>4025.3700534586364</v>
      </c>
    </row>
    <row r="50" spans="1:67" x14ac:dyDescent="0.3">
      <c r="A50" s="280" t="s">
        <v>90</v>
      </c>
      <c r="B50" s="2" t="s">
        <v>57</v>
      </c>
      <c r="C50" s="119">
        <f>C49-C51-C52</f>
        <v>1058.2628278051029</v>
      </c>
      <c r="D50" s="119">
        <f>D49-D51-D52</f>
        <v>1849.9457262583933</v>
      </c>
      <c r="E50" s="119">
        <f t="shared" ref="E50:J50" si="59">E49-E51-E52</f>
        <v>1835.9278653416734</v>
      </c>
      <c r="F50" s="119">
        <f t="shared" si="59"/>
        <v>1809.9065446755951</v>
      </c>
      <c r="G50" s="119">
        <f t="shared" si="59"/>
        <v>1749.8210592335613</v>
      </c>
      <c r="H50" s="119">
        <f t="shared" si="59"/>
        <v>1799.7697333784076</v>
      </c>
      <c r="I50" s="119">
        <f t="shared" si="59"/>
        <v>2070.328014802948</v>
      </c>
      <c r="J50" s="120">
        <f t="shared" si="59"/>
        <v>3126.8287899048064</v>
      </c>
      <c r="K50" s="120">
        <f>K49-K51-K52</f>
        <v>4005.0699156851506</v>
      </c>
      <c r="L50" s="121">
        <f t="shared" si="58"/>
        <v>3990.0451759826701</v>
      </c>
      <c r="M50" s="122">
        <f t="shared" ref="M50:AF50" si="60">M49-M51-M52</f>
        <v>3930.8779448154578</v>
      </c>
      <c r="N50" s="119">
        <f t="shared" si="60"/>
        <v>1831.4209188460686</v>
      </c>
      <c r="O50" s="119">
        <f t="shared" si="60"/>
        <v>1826.0307898904812</v>
      </c>
      <c r="P50" s="119">
        <f t="shared" si="60"/>
        <v>1855.7622480543598</v>
      </c>
      <c r="Q50" s="119">
        <f t="shared" si="60"/>
        <v>1843.9159068191238</v>
      </c>
      <c r="R50" s="119">
        <f t="shared" si="60"/>
        <v>1824.2684558393491</v>
      </c>
      <c r="S50" s="119">
        <f t="shared" si="60"/>
        <v>1844.4317916533853</v>
      </c>
      <c r="T50" s="119">
        <f t="shared" si="60"/>
        <v>1795.811538657862</v>
      </c>
      <c r="U50" s="119">
        <f t="shared" si="60"/>
        <v>1749.8210592335613</v>
      </c>
      <c r="V50" s="119">
        <f t="shared" si="60"/>
        <v>1702.0610161223133</v>
      </c>
      <c r="W50" s="119">
        <f>W49-W51-W52</f>
        <v>1850.3906231496173</v>
      </c>
      <c r="X50" s="119">
        <f t="shared" si="60"/>
        <v>1815.0061314944351</v>
      </c>
      <c r="Y50" s="119">
        <f t="shared" si="60"/>
        <v>1799.7697333784076</v>
      </c>
      <c r="Z50" s="119">
        <f t="shared" si="60"/>
        <v>1937.313105859384</v>
      </c>
      <c r="AA50" s="119">
        <f t="shared" si="60"/>
        <v>2026.6621281288908</v>
      </c>
      <c r="AB50" s="119">
        <f t="shared" si="60"/>
        <v>2055.7648581119829</v>
      </c>
      <c r="AC50" s="119">
        <f t="shared" si="60"/>
        <v>2070.328014802948</v>
      </c>
      <c r="AD50" s="119">
        <f t="shared" si="60"/>
        <v>2204.1067224768581</v>
      </c>
      <c r="AE50" s="119">
        <f t="shared" si="60"/>
        <v>2292.8292025511651</v>
      </c>
      <c r="AF50" s="119">
        <f t="shared" si="60"/>
        <v>2809.7052600664101</v>
      </c>
      <c r="AG50" s="119">
        <f>AG49-AG51-AG52</f>
        <v>3126.8287899048064</v>
      </c>
      <c r="AH50" s="119">
        <f t="shared" ref="AH50:AK50" si="61">AH49-AH51-AH52</f>
        <v>3562.140030353678</v>
      </c>
      <c r="AI50" s="119">
        <f t="shared" si="61"/>
        <v>3761.7317229069686</v>
      </c>
      <c r="AJ50" s="119">
        <f t="shared" si="61"/>
        <v>3990.0451759826701</v>
      </c>
      <c r="AK50" s="119">
        <f t="shared" si="61"/>
        <v>4005.0699156851506</v>
      </c>
      <c r="AL50" s="119">
        <f>AL49-AL51-AL52</f>
        <v>4072.0101409229947</v>
      </c>
      <c r="AM50" s="119">
        <f>AM49-AM51-AM52</f>
        <v>4009.8683354739405</v>
      </c>
      <c r="AN50" s="123">
        <f>AN49-AN51-AN52</f>
        <v>3930.8779448154578</v>
      </c>
      <c r="AO50" s="119">
        <f t="shared" ref="AO50:AT50" si="62">AO49-AO51-AO52</f>
        <v>2026.6621281288908</v>
      </c>
      <c r="AP50" s="119">
        <f t="shared" si="62"/>
        <v>2070.328014802948</v>
      </c>
      <c r="AQ50" s="119">
        <f t="shared" si="62"/>
        <v>2292.8292025511651</v>
      </c>
      <c r="AR50" s="119">
        <f t="shared" si="62"/>
        <v>3126.8287899048064</v>
      </c>
      <c r="AS50" s="119">
        <f t="shared" si="62"/>
        <v>3761.7317229069686</v>
      </c>
      <c r="AT50" s="119">
        <f t="shared" si="62"/>
        <v>4005.0699156851506</v>
      </c>
      <c r="AU50" s="101">
        <f>AU49-AU51-AU52</f>
        <v>4009.8683354739405</v>
      </c>
      <c r="AV50" s="102"/>
      <c r="AW50" s="102"/>
      <c r="AX50" s="102"/>
      <c r="AZ50" s="46">
        <v>0</v>
      </c>
      <c r="BA50" s="46">
        <v>0</v>
      </c>
      <c r="BB50" s="46">
        <v>0</v>
      </c>
      <c r="BC50" s="46">
        <v>0</v>
      </c>
      <c r="BD50" s="46">
        <v>0</v>
      </c>
      <c r="BE50" s="46"/>
      <c r="BH50" s="119">
        <f>BH49-BH51-BH52</f>
        <v>3232.3687034034565</v>
      </c>
    </row>
    <row r="51" spans="1:67" x14ac:dyDescent="0.3">
      <c r="A51" s="280" t="s">
        <v>91</v>
      </c>
      <c r="B51" s="2" t="s">
        <v>57</v>
      </c>
      <c r="C51" s="119">
        <v>11.04429991409989</v>
      </c>
      <c r="D51" s="119">
        <v>4.3860756298278387</v>
      </c>
      <c r="E51" s="119">
        <v>10.685011556693087</v>
      </c>
      <c r="F51" s="119">
        <f>'[1]Historical Financials in THB'!F51/'Historical Financials in USD'!$F$9</f>
        <v>31.860204305531855</v>
      </c>
      <c r="G51" s="119">
        <v>62.379273731153113</v>
      </c>
      <c r="H51" s="119">
        <v>86.667839705613403</v>
      </c>
      <c r="I51" s="119">
        <v>77.016552844348553</v>
      </c>
      <c r="J51" s="120">
        <v>58.904161146112862</v>
      </c>
      <c r="K51" s="120">
        <f>AK51</f>
        <v>216.25914098083805</v>
      </c>
      <c r="L51" s="121">
        <f t="shared" si="58"/>
        <v>180.65316941610661</v>
      </c>
      <c r="M51" s="122">
        <f>AN51</f>
        <v>306.79186320561979</v>
      </c>
      <c r="N51" s="119">
        <v>11.297063991674772</v>
      </c>
      <c r="O51" s="119">
        <v>12.714869036948512</v>
      </c>
      <c r="P51" s="119">
        <v>16.154912123654459</v>
      </c>
      <c r="Q51" s="119">
        <v>32.37206524124143</v>
      </c>
      <c r="R51" s="119">
        <v>34.649600356717237</v>
      </c>
      <c r="S51" s="119">
        <v>68.324462823166328</v>
      </c>
      <c r="T51" s="119">
        <v>63.107986223455498</v>
      </c>
      <c r="U51" s="119">
        <f>G50:G51</f>
        <v>62.379273731153113</v>
      </c>
      <c r="V51" s="119">
        <v>54.558415958549347</v>
      </c>
      <c r="W51" s="119">
        <v>60.791638047417166</v>
      </c>
      <c r="X51" s="119">
        <v>87.878447934538741</v>
      </c>
      <c r="Y51" s="119">
        <v>86.667839705613403</v>
      </c>
      <c r="Z51" s="119">
        <v>89.383442302889975</v>
      </c>
      <c r="AA51" s="119">
        <v>86.980290049516483</v>
      </c>
      <c r="AB51" s="119">
        <v>87.598465701630261</v>
      </c>
      <c r="AC51" s="119">
        <f>I51</f>
        <v>77.016552844348553</v>
      </c>
      <c r="AD51" s="119">
        <v>76.469995732958679</v>
      </c>
      <c r="AE51" s="119">
        <f>'[1]Historical Financials in THB'!AE51/AE$9</f>
        <v>59.116828987613232</v>
      </c>
      <c r="AF51" s="119">
        <f>'[1]Historical Financials in THB'!AF51/AF$9</f>
        <v>60.125807650351824</v>
      </c>
      <c r="AG51" s="119">
        <f>J51</f>
        <v>58.904161146112862</v>
      </c>
      <c r="AH51" s="119">
        <f>'[1]Historical Financials in THB'!AH51/AH$9</f>
        <v>57.209766968282324</v>
      </c>
      <c r="AI51" s="119">
        <v>94.708296148001637</v>
      </c>
      <c r="AJ51" s="119">
        <v>180.65316941610661</v>
      </c>
      <c r="AK51" s="119">
        <v>216.25914098083805</v>
      </c>
      <c r="AL51" s="119">
        <v>263.92745436427481</v>
      </c>
      <c r="AM51" s="119">
        <v>250.21305522877407</v>
      </c>
      <c r="AN51" s="123">
        <v>306.79186320561979</v>
      </c>
      <c r="AO51" s="119">
        <f>AA51</f>
        <v>86.980290049516483</v>
      </c>
      <c r="AP51" s="119">
        <f>AC51</f>
        <v>77.016552844348553</v>
      </c>
      <c r="AQ51" s="119">
        <f>AE51</f>
        <v>59.116828987613232</v>
      </c>
      <c r="AR51" s="119">
        <f>AG51</f>
        <v>58.904161146112862</v>
      </c>
      <c r="AS51" s="119">
        <f>AI51</f>
        <v>94.708296148001637</v>
      </c>
      <c r="AT51" s="119">
        <f>AK51</f>
        <v>216.25914098083805</v>
      </c>
      <c r="AU51" s="101">
        <f>AM51</f>
        <v>250.21305522877407</v>
      </c>
      <c r="AV51" s="102"/>
      <c r="AW51" s="102"/>
      <c r="AX51" s="102"/>
      <c r="AZ51" s="46">
        <v>0</v>
      </c>
      <c r="BA51" s="46">
        <v>0</v>
      </c>
      <c r="BB51" s="46">
        <v>0</v>
      </c>
      <c r="BC51" s="46">
        <v>0</v>
      </c>
      <c r="BD51" s="46">
        <v>0</v>
      </c>
      <c r="BE51" s="46"/>
      <c r="BH51" s="129">
        <v>306.79186323023629</v>
      </c>
    </row>
    <row r="52" spans="1:67" x14ac:dyDescent="0.3">
      <c r="A52" s="280" t="s">
        <v>92</v>
      </c>
      <c r="B52" s="2" t="s">
        <v>57</v>
      </c>
      <c r="C52" s="76">
        <v>0</v>
      </c>
      <c r="D52" s="76">
        <v>0</v>
      </c>
      <c r="E52" s="76">
        <v>0</v>
      </c>
      <c r="F52" s="76">
        <v>0</v>
      </c>
      <c r="G52" s="119">
        <v>451.23537520917392</v>
      </c>
      <c r="H52" s="119">
        <v>412.15430911700651</v>
      </c>
      <c r="I52" s="119">
        <v>415.12088795362638</v>
      </c>
      <c r="J52" s="120">
        <v>455.13042786459368</v>
      </c>
      <c r="K52" s="120">
        <f>AK52</f>
        <v>458.37175184438729</v>
      </c>
      <c r="L52" s="121">
        <f t="shared" si="58"/>
        <v>458.98279980004077</v>
      </c>
      <c r="M52" s="122">
        <f>AN52</f>
        <v>486.20948682494389</v>
      </c>
      <c r="N52" s="76">
        <v>0</v>
      </c>
      <c r="O52" s="76">
        <v>0</v>
      </c>
      <c r="P52" s="76">
        <v>0</v>
      </c>
      <c r="Q52" s="76">
        <v>0</v>
      </c>
      <c r="R52" s="76">
        <v>0</v>
      </c>
      <c r="S52" s="76">
        <v>0</v>
      </c>
      <c r="T52" s="76">
        <v>0</v>
      </c>
      <c r="U52" s="119">
        <v>451.23537520917392</v>
      </c>
      <c r="V52" s="119">
        <v>456.8891409647029</v>
      </c>
      <c r="W52" s="119">
        <v>440.36355347516638</v>
      </c>
      <c r="X52" s="119">
        <v>408.96989994445914</v>
      </c>
      <c r="Y52" s="119">
        <v>412.15430911700651</v>
      </c>
      <c r="Z52" s="119">
        <v>422.08881018865361</v>
      </c>
      <c r="AA52" s="119">
        <v>422.7966867726733</v>
      </c>
      <c r="AB52" s="119">
        <v>428.64884336842471</v>
      </c>
      <c r="AC52" s="119">
        <f>I52</f>
        <v>415.12088795362638</v>
      </c>
      <c r="AD52" s="119">
        <v>431.75700505949186</v>
      </c>
      <c r="AE52" s="119">
        <f>'[1]Historical Financials in THB'!AE52/AE$9</f>
        <v>437.71215055942366</v>
      </c>
      <c r="AF52" s="119">
        <f>'[1]Historical Financials in THB'!AF52/AF$9</f>
        <v>445.75322760455998</v>
      </c>
      <c r="AG52" s="119">
        <f>J52</f>
        <v>455.13042786459368</v>
      </c>
      <c r="AH52" s="119">
        <f>'[1]Historical Financials in THB'!AH52/AH$9</f>
        <v>476.24767064338272</v>
      </c>
      <c r="AI52" s="119">
        <v>448.45727103885764</v>
      </c>
      <c r="AJ52" s="119">
        <v>458.98279980004077</v>
      </c>
      <c r="AK52" s="119">
        <v>458.37175184438729</v>
      </c>
      <c r="AL52" s="119">
        <v>467.56608417657657</v>
      </c>
      <c r="AM52" s="119">
        <v>483.7993384139499</v>
      </c>
      <c r="AN52" s="123">
        <v>486.20948682494389</v>
      </c>
      <c r="AO52" s="119">
        <f>AA52</f>
        <v>422.7966867726733</v>
      </c>
      <c r="AP52" s="119">
        <f>AC52</f>
        <v>415.12088795362638</v>
      </c>
      <c r="AQ52" s="119">
        <f>AE52</f>
        <v>437.71215055942366</v>
      </c>
      <c r="AR52" s="119">
        <f>AG52</f>
        <v>455.13042786459368</v>
      </c>
      <c r="AS52" s="119">
        <f>AI52</f>
        <v>448.45727103885764</v>
      </c>
      <c r="AT52" s="119">
        <f>AK52</f>
        <v>458.37175184438729</v>
      </c>
      <c r="AU52" s="101">
        <f>AM52</f>
        <v>483.7993384139499</v>
      </c>
      <c r="AV52" s="102"/>
      <c r="AW52" s="102"/>
      <c r="AX52" s="102"/>
      <c r="AZ52" s="46">
        <v>0</v>
      </c>
      <c r="BA52" s="46">
        <v>0</v>
      </c>
      <c r="BB52" s="46">
        <v>0</v>
      </c>
      <c r="BC52" s="46">
        <v>0</v>
      </c>
      <c r="BD52" s="46">
        <v>0</v>
      </c>
      <c r="BE52" s="46"/>
      <c r="BH52" s="119">
        <v>486.20948682494389</v>
      </c>
    </row>
    <row r="53" spans="1:67" x14ac:dyDescent="0.3">
      <c r="A53" s="280" t="s">
        <v>93</v>
      </c>
      <c r="B53" s="2" t="s">
        <v>94</v>
      </c>
      <c r="C53" s="46">
        <f>C48/C49</f>
        <v>0.93185695232778165</v>
      </c>
      <c r="D53" s="46">
        <f>D48/D49</f>
        <v>0.62996664462971796</v>
      </c>
      <c r="E53" s="46">
        <f t="shared" ref="E53:AU53" si="63">E48/E49</f>
        <v>1.2562815178148783</v>
      </c>
      <c r="F53" s="46">
        <f t="shared" si="63"/>
        <v>1.2077649819457192</v>
      </c>
      <c r="G53" s="46">
        <f t="shared" si="63"/>
        <v>0.77755073665333696</v>
      </c>
      <c r="H53" s="46">
        <f t="shared" si="63"/>
        <v>0.81125988941418303</v>
      </c>
      <c r="I53" s="46">
        <f t="shared" si="63"/>
        <v>0.88262754767647278</v>
      </c>
      <c r="J53" s="188">
        <f t="shared" si="63"/>
        <v>0.53800152497171072</v>
      </c>
      <c r="K53" s="188">
        <f>K48/K49</f>
        <v>0.60473449309286975</v>
      </c>
      <c r="L53" s="189">
        <f t="shared" si="58"/>
        <v>0.5278208238010349</v>
      </c>
      <c r="M53" s="190">
        <f>M48/M49</f>
        <v>0.60572278192649043</v>
      </c>
      <c r="N53" s="46">
        <f t="shared" si="63"/>
        <v>1.2578508527348466</v>
      </c>
      <c r="O53" s="46">
        <f t="shared" si="63"/>
        <v>1.2303589415150737</v>
      </c>
      <c r="P53" s="46">
        <f t="shared" si="63"/>
        <v>1.2107825795792326</v>
      </c>
      <c r="Q53" s="46">
        <f t="shared" si="63"/>
        <v>1.1855436998238409</v>
      </c>
      <c r="R53" s="46">
        <f t="shared" si="63"/>
        <v>1.2070800957355428</v>
      </c>
      <c r="S53" s="46">
        <f t="shared" si="63"/>
        <v>1.1607720514982007</v>
      </c>
      <c r="T53" s="46">
        <f t="shared" si="63"/>
        <v>1.1674441478894753</v>
      </c>
      <c r="U53" s="46">
        <f t="shared" si="63"/>
        <v>0.77755073665333696</v>
      </c>
      <c r="V53" s="46">
        <f t="shared" si="63"/>
        <v>0.73020020190858226</v>
      </c>
      <c r="W53" s="46">
        <f t="shared" si="63"/>
        <v>0.8489419211266408</v>
      </c>
      <c r="X53" s="46">
        <f t="shared" si="63"/>
        <v>0.82266011838719633</v>
      </c>
      <c r="Y53" s="46">
        <f t="shared" si="63"/>
        <v>0.81125988941418303</v>
      </c>
      <c r="Z53" s="46">
        <f t="shared" si="63"/>
        <v>0.75214319933388241</v>
      </c>
      <c r="AA53" s="46">
        <f t="shared" si="63"/>
        <v>0.98953302727421022</v>
      </c>
      <c r="AB53" s="46">
        <f t="shared" si="63"/>
        <v>0.90727119589996585</v>
      </c>
      <c r="AC53" s="46">
        <f t="shared" si="63"/>
        <v>0.88262754767647278</v>
      </c>
      <c r="AD53" s="46">
        <f t="shared" si="63"/>
        <v>0.80213446759384532</v>
      </c>
      <c r="AE53" s="46">
        <f t="shared" si="63"/>
        <v>0.83957029101907754</v>
      </c>
      <c r="AF53" s="46">
        <f t="shared" si="63"/>
        <v>0.57009835907629536</v>
      </c>
      <c r="AG53" s="46">
        <f t="shared" si="63"/>
        <v>0.53800152497171072</v>
      </c>
      <c r="AH53" s="46">
        <f t="shared" si="63"/>
        <v>0.39312571353347869</v>
      </c>
      <c r="AI53" s="46">
        <f t="shared" si="63"/>
        <v>0.45178614399823058</v>
      </c>
      <c r="AJ53" s="46">
        <f t="shared" si="63"/>
        <v>0.5278208238010349</v>
      </c>
      <c r="AK53" s="46">
        <f t="shared" si="63"/>
        <v>0.60473449309286975</v>
      </c>
      <c r="AL53" s="46">
        <f t="shared" si="63"/>
        <v>0.64685907362599437</v>
      </c>
      <c r="AM53" s="46">
        <f t="shared" si="63"/>
        <v>0.64691356955968304</v>
      </c>
      <c r="AN53" s="191">
        <f t="shared" si="63"/>
        <v>0.60572278192649043</v>
      </c>
      <c r="AO53" s="46">
        <f t="shared" si="63"/>
        <v>0.98953302727421022</v>
      </c>
      <c r="AP53" s="46">
        <f t="shared" si="63"/>
        <v>0.88262754767647278</v>
      </c>
      <c r="AQ53" s="46">
        <f t="shared" si="63"/>
        <v>0.83957029101907754</v>
      </c>
      <c r="AR53" s="46">
        <f t="shared" si="63"/>
        <v>0.53800152497171072</v>
      </c>
      <c r="AS53" s="46">
        <f t="shared" si="63"/>
        <v>0.45178614399823058</v>
      </c>
      <c r="AT53" s="46">
        <f t="shared" si="63"/>
        <v>0.60473449309286975</v>
      </c>
      <c r="AU53" s="192">
        <f t="shared" si="63"/>
        <v>0.64691356955968304</v>
      </c>
      <c r="AV53" s="193"/>
      <c r="AW53" s="193"/>
      <c r="AX53" s="193"/>
      <c r="AZ53" s="46">
        <v>0</v>
      </c>
      <c r="BA53" s="46">
        <v>0</v>
      </c>
      <c r="BB53" s="46">
        <v>0</v>
      </c>
      <c r="BC53" s="46">
        <v>0</v>
      </c>
      <c r="BD53" s="46">
        <v>0</v>
      </c>
      <c r="BE53" s="46"/>
      <c r="BH53" s="46">
        <f>BH48/BH49</f>
        <v>0.69283506436185494</v>
      </c>
    </row>
    <row r="54" spans="1:67" x14ac:dyDescent="0.3">
      <c r="A54" s="280" t="s">
        <v>95</v>
      </c>
      <c r="B54" s="2" t="s">
        <v>57</v>
      </c>
      <c r="C54" s="194">
        <f>C49+C48</f>
        <v>2065.7484088579931</v>
      </c>
      <c r="D54" s="194">
        <f>D49+D48</f>
        <v>3022.4989851539231</v>
      </c>
      <c r="E54" s="194">
        <f t="shared" ref="E54:AB54" si="64">E49+E48</f>
        <v>4166.4785047047453</v>
      </c>
      <c r="F54" s="194">
        <f t="shared" si="64"/>
        <v>4066.1881333125439</v>
      </c>
      <c r="G54" s="194">
        <f t="shared" si="64"/>
        <v>4023.3718104319632</v>
      </c>
      <c r="H54" s="194">
        <f t="shared" si="64"/>
        <v>4163.3472783637717</v>
      </c>
      <c r="I54" s="194">
        <f t="shared" si="64"/>
        <v>4824.1680566836403</v>
      </c>
      <c r="J54" s="195">
        <f t="shared" si="64"/>
        <v>5599.6534289857145</v>
      </c>
      <c r="K54" s="195">
        <f>K49+K48</f>
        <v>7509.6773047711913</v>
      </c>
      <c r="L54" s="196">
        <f t="shared" si="58"/>
        <v>7073.3232611937765</v>
      </c>
      <c r="M54" s="197">
        <f t="shared" ref="M54" si="65">M49+M48</f>
        <v>7585.2406028051009</v>
      </c>
      <c r="N54" s="194">
        <f t="shared" si="64"/>
        <v>4160.5823689000354</v>
      </c>
      <c r="O54" s="194">
        <f t="shared" si="64"/>
        <v>4101.0628215608194</v>
      </c>
      <c r="P54" s="194">
        <f t="shared" si="64"/>
        <v>4138.4018481369822</v>
      </c>
      <c r="Q54" s="194">
        <f t="shared" si="64"/>
        <v>4100.7093563917824</v>
      </c>
      <c r="R54" s="194">
        <f t="shared" si="64"/>
        <v>4102.7810414337428</v>
      </c>
      <c r="S54" s="194">
        <f t="shared" si="64"/>
        <v>4133.0302560013133</v>
      </c>
      <c r="T54" s="194">
        <f t="shared" si="64"/>
        <v>4029.1042456014957</v>
      </c>
      <c r="U54" s="194">
        <f t="shared" si="64"/>
        <v>4023.3718104319632</v>
      </c>
      <c r="V54" s="194">
        <f t="shared" si="64"/>
        <v>3829.812980009815</v>
      </c>
      <c r="W54" s="194">
        <f t="shared" si="64"/>
        <v>4347.8716361973311</v>
      </c>
      <c r="X54" s="194">
        <f t="shared" si="64"/>
        <v>4213.7249590687506</v>
      </c>
      <c r="Y54" s="194">
        <f t="shared" si="64"/>
        <v>4163.3472783637717</v>
      </c>
      <c r="Z54" s="194">
        <f t="shared" si="64"/>
        <v>4290.6226122629614</v>
      </c>
      <c r="AA54" s="194">
        <f t="shared" si="64"/>
        <v>5046.329370970012</v>
      </c>
      <c r="AB54" s="194">
        <f t="shared" si="64"/>
        <v>4905.5247219705489</v>
      </c>
      <c r="AC54" s="194">
        <f>AC49+AC48</f>
        <v>4824.1680566836403</v>
      </c>
      <c r="AD54" s="194">
        <f>AD49+AD48</f>
        <v>4887.9900903207672</v>
      </c>
      <c r="AE54" s="194">
        <f>AE49+AE48</f>
        <v>5131.7723138861402</v>
      </c>
      <c r="AF54" s="194">
        <f t="shared" ref="AF54" si="66">AF49+AF48</f>
        <v>5205.7934614631431</v>
      </c>
      <c r="AG54" s="194">
        <f>AG49+AG48</f>
        <v>5599.6534289857145</v>
      </c>
      <c r="AH54" s="194">
        <f t="shared" ref="AH54:AT54" si="67">AH49+AH48</f>
        <v>5705.6821449051267</v>
      </c>
      <c r="AI54" s="194">
        <f t="shared" si="67"/>
        <v>6249.7902370937509</v>
      </c>
      <c r="AJ54" s="194">
        <f t="shared" si="67"/>
        <v>7073.3232611937765</v>
      </c>
      <c r="AK54" s="194">
        <f t="shared" si="67"/>
        <v>7509.6773047711913</v>
      </c>
      <c r="AL54" s="194">
        <f t="shared" si="67"/>
        <v>7910.6936197208852</v>
      </c>
      <c r="AM54" s="194">
        <f t="shared" si="67"/>
        <v>7812.7615451549191</v>
      </c>
      <c r="AN54" s="198">
        <f t="shared" si="67"/>
        <v>7585.2406028051009</v>
      </c>
      <c r="AO54" s="194">
        <f t="shared" si="67"/>
        <v>5046.329370970012</v>
      </c>
      <c r="AP54" s="194">
        <f t="shared" si="67"/>
        <v>4824.1680566836403</v>
      </c>
      <c r="AQ54" s="194">
        <f t="shared" si="67"/>
        <v>5131.7723138861402</v>
      </c>
      <c r="AR54" s="194">
        <f t="shared" si="67"/>
        <v>5599.6534289857145</v>
      </c>
      <c r="AS54" s="194">
        <f t="shared" si="67"/>
        <v>6249.7902370937509</v>
      </c>
      <c r="AT54" s="194">
        <f t="shared" si="67"/>
        <v>7509.6773047711913</v>
      </c>
      <c r="AU54" s="199">
        <f>AU49+AU48</f>
        <v>7812.7615451549191</v>
      </c>
      <c r="AV54" s="200"/>
      <c r="AW54" s="200"/>
      <c r="AX54" s="200"/>
      <c r="AZ54" s="46">
        <v>0</v>
      </c>
      <c r="BA54" s="46">
        <v>0</v>
      </c>
      <c r="BB54" s="46">
        <v>0</v>
      </c>
      <c r="BC54" s="46">
        <v>0</v>
      </c>
      <c r="BD54" s="46">
        <v>0</v>
      </c>
      <c r="BE54" s="46"/>
      <c r="BH54" s="194">
        <f>BH49+BH48</f>
        <v>6814.2875735269345</v>
      </c>
    </row>
    <row r="55" spans="1:67" s="209" customFormat="1" x14ac:dyDescent="0.3">
      <c r="A55" s="291" t="s">
        <v>96</v>
      </c>
      <c r="B55" s="8" t="s">
        <v>97</v>
      </c>
      <c r="C55" s="201">
        <f t="shared" ref="C55:H55" si="68">C54/C4</f>
        <v>633.66515609140902</v>
      </c>
      <c r="D55" s="201">
        <f t="shared" si="68"/>
        <v>550.1454286774524</v>
      </c>
      <c r="E55" s="201">
        <f t="shared" si="68"/>
        <v>614.52485320128983</v>
      </c>
      <c r="F55" s="201">
        <f t="shared" si="68"/>
        <v>578.48742827038609</v>
      </c>
      <c r="G55" s="201">
        <f t="shared" si="68"/>
        <v>535.73526104287123</v>
      </c>
      <c r="H55" s="201">
        <f t="shared" si="68"/>
        <v>474.40146745257198</v>
      </c>
      <c r="I55" s="201">
        <f>I54/I4</f>
        <v>460.74723373276134</v>
      </c>
      <c r="J55" s="202">
        <f>J54/J4</f>
        <v>523.72535232392238</v>
      </c>
      <c r="K55" s="202">
        <f>K54/K4</f>
        <v>575.20293787701337</v>
      </c>
      <c r="L55" s="203"/>
      <c r="M55" s="204"/>
      <c r="N55" s="205"/>
      <c r="O55" s="205"/>
      <c r="P55" s="205"/>
      <c r="Q55" s="205"/>
      <c r="R55" s="205"/>
      <c r="S55" s="205"/>
      <c r="T55" s="205"/>
      <c r="U55" s="205"/>
      <c r="V55" s="205"/>
      <c r="W55" s="205"/>
      <c r="X55" s="205"/>
      <c r="Y55" s="205"/>
      <c r="Z55" s="205"/>
      <c r="AA55" s="205"/>
      <c r="AB55" s="205"/>
      <c r="AC55" s="205"/>
      <c r="AD55" s="205"/>
      <c r="AE55" s="205"/>
      <c r="AF55" s="205"/>
      <c r="AG55" s="205"/>
      <c r="AH55" s="205"/>
      <c r="AI55" s="205"/>
      <c r="AJ55" s="205"/>
      <c r="AK55" s="205"/>
      <c r="AL55" s="205"/>
      <c r="AM55" s="205"/>
      <c r="AN55" s="206"/>
      <c r="AO55" s="205"/>
      <c r="AP55" s="205"/>
      <c r="AQ55" s="205"/>
      <c r="AR55" s="205"/>
      <c r="AS55" s="205"/>
      <c r="AT55" s="205"/>
      <c r="AU55" s="207"/>
      <c r="AV55" s="208"/>
      <c r="AW55" s="208"/>
      <c r="AX55" s="208"/>
      <c r="AZ55" s="46">
        <v>0</v>
      </c>
      <c r="BA55" s="46">
        <v>0</v>
      </c>
      <c r="BB55" s="46">
        <v>0</v>
      </c>
      <c r="BC55" s="46">
        <v>0</v>
      </c>
      <c r="BD55" s="46">
        <v>0</v>
      </c>
      <c r="BE55" s="46"/>
      <c r="BH55" s="208"/>
    </row>
    <row r="56" spans="1:67" x14ac:dyDescent="0.3">
      <c r="A56" s="280"/>
      <c r="C56" s="3"/>
      <c r="D56" s="3"/>
      <c r="E56" s="4"/>
      <c r="J56" s="210"/>
      <c r="K56" s="210"/>
      <c r="L56" s="211"/>
      <c r="M56" s="212"/>
      <c r="W56" s="3"/>
      <c r="X56" s="3"/>
      <c r="Y56" s="3"/>
      <c r="Z56" s="3"/>
      <c r="AA56" s="3"/>
      <c r="AB56" s="3"/>
      <c r="AN56" s="213"/>
      <c r="AQ56" s="3"/>
      <c r="AR56" s="3"/>
      <c r="AS56" s="3"/>
      <c r="AT56" s="3"/>
      <c r="AU56" s="214"/>
      <c r="AV56" s="215"/>
      <c r="AW56" s="215"/>
      <c r="AX56" s="215"/>
      <c r="AZ56" s="46">
        <v>0</v>
      </c>
      <c r="BA56" s="46">
        <v>0</v>
      </c>
      <c r="BB56" s="46">
        <v>0</v>
      </c>
      <c r="BC56" s="46">
        <v>0</v>
      </c>
      <c r="BD56" s="46">
        <v>0</v>
      </c>
      <c r="BE56" s="46"/>
      <c r="BH56" s="215"/>
    </row>
    <row r="57" spans="1:67" s="29" customFormat="1" ht="25" x14ac:dyDescent="0.5">
      <c r="A57" s="281" t="s">
        <v>98</v>
      </c>
      <c r="B57" s="18"/>
      <c r="C57" s="19"/>
      <c r="D57" s="19"/>
      <c r="E57" s="216"/>
      <c r="F57" s="216"/>
      <c r="G57" s="217"/>
      <c r="H57" s="217"/>
      <c r="I57" s="20"/>
      <c r="J57" s="20"/>
      <c r="K57" s="20"/>
      <c r="L57" s="82"/>
      <c r="M57" s="83"/>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25"/>
      <c r="AO57" s="19"/>
      <c r="AP57" s="19"/>
      <c r="AQ57" s="19"/>
      <c r="AR57" s="19"/>
      <c r="AS57" s="19"/>
      <c r="AT57" s="19"/>
      <c r="AU57" s="26"/>
      <c r="AV57" s="27"/>
      <c r="AW57" s="27"/>
      <c r="AX57" s="27"/>
      <c r="AY57" s="28"/>
      <c r="AZ57" s="46">
        <v>0</v>
      </c>
      <c r="BA57" s="46">
        <v>0</v>
      </c>
      <c r="BB57" s="46">
        <v>0</v>
      </c>
      <c r="BC57" s="46">
        <v>0</v>
      </c>
      <c r="BD57" s="46">
        <v>0</v>
      </c>
      <c r="BE57" s="46"/>
      <c r="BH57" s="27"/>
    </row>
    <row r="58" spans="1:67" x14ac:dyDescent="0.3">
      <c r="A58" s="291" t="s">
        <v>42</v>
      </c>
      <c r="B58" s="2" t="s">
        <v>57</v>
      </c>
      <c r="C58" s="119">
        <f>C15</f>
        <v>397.42885199797178</v>
      </c>
      <c r="D58" s="119">
        <f>D15</f>
        <v>553.95371852544827</v>
      </c>
      <c r="E58" s="119">
        <f t="shared" ref="E58:H58" si="69">E15</f>
        <v>461.31942145290526</v>
      </c>
      <c r="F58" s="119">
        <f t="shared" si="69"/>
        <v>477.81732825296655</v>
      </c>
      <c r="G58" s="119">
        <f t="shared" si="69"/>
        <v>568.2826667683745</v>
      </c>
      <c r="H58" s="119">
        <f t="shared" si="69"/>
        <v>640.42140834613429</v>
      </c>
      <c r="I58" s="119">
        <f>I15</f>
        <v>775.45759419058766</v>
      </c>
      <c r="J58" s="119">
        <f>J15</f>
        <v>1004.2450850368494</v>
      </c>
      <c r="K58" s="119">
        <f t="shared" ref="K58" si="70">K15</f>
        <v>1441.4048154345535</v>
      </c>
      <c r="L58" s="121">
        <f>SUM(AG58:AJ58)</f>
        <v>1379.2837895129326</v>
      </c>
      <c r="M58" s="122">
        <f>SUM(AK58:AN58)</f>
        <v>1264.000729898999</v>
      </c>
      <c r="N58" s="119">
        <f t="shared" ref="N58:AF58" si="71">N15</f>
        <v>91.557287036988996</v>
      </c>
      <c r="O58" s="119">
        <f t="shared" si="71"/>
        <v>132.95544735590909</v>
      </c>
      <c r="P58" s="119">
        <f t="shared" si="71"/>
        <v>127.30929224791949</v>
      </c>
      <c r="Q58" s="119">
        <f t="shared" si="71"/>
        <v>125.99530161214834</v>
      </c>
      <c r="R58" s="119">
        <f t="shared" si="71"/>
        <v>139.73673381266647</v>
      </c>
      <c r="S58" s="119">
        <f t="shared" si="71"/>
        <v>153.00190201054238</v>
      </c>
      <c r="T58" s="119">
        <f t="shared" si="71"/>
        <v>135.71271579048877</v>
      </c>
      <c r="U58" s="119">
        <f t="shared" si="71"/>
        <v>139.8313151546765</v>
      </c>
      <c r="V58" s="119">
        <f t="shared" si="71"/>
        <v>145.83525829447248</v>
      </c>
      <c r="W58" s="119">
        <f t="shared" si="71"/>
        <v>187.12774380063289</v>
      </c>
      <c r="X58" s="119">
        <f t="shared" si="71"/>
        <v>167.22499514455529</v>
      </c>
      <c r="Y58" s="119">
        <f t="shared" si="71"/>
        <v>140.23341110647354</v>
      </c>
      <c r="Z58" s="119">
        <f t="shared" si="71"/>
        <v>134.76860136557323</v>
      </c>
      <c r="AA58" s="119">
        <f t="shared" si="71"/>
        <v>219.09517624800907</v>
      </c>
      <c r="AB58" s="119">
        <f t="shared" si="71"/>
        <v>216.67175167448752</v>
      </c>
      <c r="AC58" s="119">
        <f t="shared" si="71"/>
        <v>204.92206490251792</v>
      </c>
      <c r="AD58" s="119">
        <f t="shared" si="71"/>
        <v>218.80670292258026</v>
      </c>
      <c r="AE58" s="119">
        <f t="shared" si="71"/>
        <v>238.50753171692691</v>
      </c>
      <c r="AF58" s="119">
        <f t="shared" si="71"/>
        <v>291.24958753349239</v>
      </c>
      <c r="AG58" s="119">
        <f>J58-AD58-AE58-AF58</f>
        <v>255.68126286384989</v>
      </c>
      <c r="AH58" s="119">
        <f t="shared" ref="AH58:AN58" si="72">AH15</f>
        <v>326.22326700803973</v>
      </c>
      <c r="AI58" s="119">
        <f t="shared" si="72"/>
        <v>388.43675287149466</v>
      </c>
      <c r="AJ58" s="119">
        <f t="shared" si="72"/>
        <v>408.94250676954834</v>
      </c>
      <c r="AK58" s="119">
        <f t="shared" si="72"/>
        <v>317.80228878547109</v>
      </c>
      <c r="AL58" s="119">
        <f t="shared" si="72"/>
        <v>303.69787721264333</v>
      </c>
      <c r="AM58" s="119">
        <f t="shared" si="72"/>
        <v>361.40675987990335</v>
      </c>
      <c r="AN58" s="123">
        <f t="shared" si="72"/>
        <v>281.09380402098111</v>
      </c>
      <c r="AO58" s="119">
        <f>AO15</f>
        <v>353.86377761358233</v>
      </c>
      <c r="AP58" s="119">
        <f t="shared" ref="AP58" si="73">AP15</f>
        <v>421.59381657700544</v>
      </c>
      <c r="AQ58" s="119">
        <f>AQ15</f>
        <v>457.31423463950716</v>
      </c>
      <c r="AR58" s="119">
        <f t="shared" ref="AR58:AU58" si="74">AR15</f>
        <v>546.93085039734228</v>
      </c>
      <c r="AS58" s="119">
        <f t="shared" si="74"/>
        <v>714.66001987953439</v>
      </c>
      <c r="AT58" s="119">
        <f t="shared" si="74"/>
        <v>726.74479555501944</v>
      </c>
      <c r="AU58" s="101">
        <f t="shared" si="74"/>
        <v>665.10463709254668</v>
      </c>
      <c r="AV58" s="102"/>
      <c r="AW58" s="102"/>
      <c r="AX58" s="102"/>
      <c r="AY58" s="38"/>
      <c r="AZ58" s="46">
        <v>0</v>
      </c>
      <c r="BA58" s="46">
        <v>0</v>
      </c>
      <c r="BB58" s="46">
        <v>0</v>
      </c>
      <c r="BC58" s="46">
        <v>0</v>
      </c>
      <c r="BD58" s="46">
        <v>0</v>
      </c>
      <c r="BE58" s="46"/>
      <c r="BH58" s="102"/>
      <c r="BM58" s="38"/>
      <c r="BN58" s="38"/>
      <c r="BO58" s="38"/>
    </row>
    <row r="59" spans="1:67" ht="15" customHeight="1" x14ac:dyDescent="0.3">
      <c r="A59" s="280" t="s">
        <v>99</v>
      </c>
      <c r="B59" s="2" t="s">
        <v>57</v>
      </c>
      <c r="C59" s="119">
        <f>C62-C58-C61</f>
        <v>-55.095192691978042</v>
      </c>
      <c r="D59" s="119">
        <f t="shared" ref="D59:I59" si="75">D62-D58-D61</f>
        <v>-239.7025113957414</v>
      </c>
      <c r="E59" s="119">
        <f t="shared" si="75"/>
        <v>58.016651258686856</v>
      </c>
      <c r="F59" s="119">
        <f t="shared" si="75"/>
        <v>-123.9056735171923</v>
      </c>
      <c r="G59" s="119">
        <f t="shared" si="75"/>
        <v>129.99412438465785</v>
      </c>
      <c r="H59" s="119">
        <f>H62-H58-H61</f>
        <v>101.56644112564025</v>
      </c>
      <c r="I59" s="119">
        <f t="shared" si="75"/>
        <v>-32.776046690003326</v>
      </c>
      <c r="J59" s="119">
        <f>J62-J58-J61</f>
        <v>-86.14740205441673</v>
      </c>
      <c r="K59" s="119">
        <f>K62-K58-K61</f>
        <v>-353.41295783529876</v>
      </c>
      <c r="L59" s="121">
        <f t="shared" ref="L59:L70" si="76">SUM(AG59:AJ59)</f>
        <v>-342.53906944928883</v>
      </c>
      <c r="M59" s="122">
        <f>SUM(AK59:AN59)</f>
        <v>176.82106747792744</v>
      </c>
      <c r="N59" s="119">
        <f>N62-N58-N61</f>
        <v>-18.422222408071331</v>
      </c>
      <c r="O59" s="119">
        <f t="shared" ref="O59:AL59" si="77">O62-O58-O61</f>
        <v>15.448200191534733</v>
      </c>
      <c r="P59" s="119">
        <f t="shared" si="77"/>
        <v>-57.985822532564811</v>
      </c>
      <c r="Q59" s="119">
        <f t="shared" si="77"/>
        <v>-62.945828768090259</v>
      </c>
      <c r="R59" s="119">
        <f t="shared" si="77"/>
        <v>6.1534444162922863</v>
      </c>
      <c r="S59" s="119">
        <f t="shared" si="77"/>
        <v>103.38648978268492</v>
      </c>
      <c r="T59" s="119">
        <f t="shared" si="77"/>
        <v>61.938474719487502</v>
      </c>
      <c r="U59" s="119">
        <f t="shared" si="77"/>
        <v>-41.414797659987087</v>
      </c>
      <c r="V59" s="119">
        <f t="shared" si="77"/>
        <v>130.96623409159852</v>
      </c>
      <c r="W59" s="119">
        <f t="shared" si="77"/>
        <v>7.4209702390700514</v>
      </c>
      <c r="X59" s="119">
        <f t="shared" si="77"/>
        <v>-94.38864274238874</v>
      </c>
      <c r="Y59" s="119">
        <f t="shared" si="77"/>
        <v>57.567879537360554</v>
      </c>
      <c r="Z59" s="119">
        <f t="shared" si="77"/>
        <v>6.4932156117025679</v>
      </c>
      <c r="AA59" s="119">
        <f t="shared" si="77"/>
        <v>-99.831785393002804</v>
      </c>
      <c r="AB59" s="119">
        <f t="shared" si="77"/>
        <v>82.961510692931768</v>
      </c>
      <c r="AC59" s="119">
        <f t="shared" si="77"/>
        <v>-22.398987601634982</v>
      </c>
      <c r="AD59" s="119">
        <f t="shared" si="77"/>
        <v>6.8612412121171209</v>
      </c>
      <c r="AE59" s="119">
        <f t="shared" si="77"/>
        <v>19.224163314566127</v>
      </c>
      <c r="AF59" s="119">
        <f t="shared" si="77"/>
        <v>-103.69571663649064</v>
      </c>
      <c r="AG59" s="119">
        <f t="shared" si="77"/>
        <v>-8.5370899446093382</v>
      </c>
      <c r="AH59" s="119">
        <f t="shared" si="77"/>
        <v>-77.565806028885177</v>
      </c>
      <c r="AI59" s="119">
        <f t="shared" si="77"/>
        <v>-148.52306449504829</v>
      </c>
      <c r="AJ59" s="119">
        <f t="shared" si="77"/>
        <v>-107.91310898074599</v>
      </c>
      <c r="AK59" s="119">
        <f t="shared" si="77"/>
        <v>-19.410978330619741</v>
      </c>
      <c r="AL59" s="119">
        <f t="shared" si="77"/>
        <v>-0.3022289375464311</v>
      </c>
      <c r="AM59" s="119">
        <f>AM62-AM58-AM61</f>
        <v>68.783126726167708</v>
      </c>
      <c r="AN59" s="123">
        <f>AN62-AN58-AN61</f>
        <v>127.75114801992589</v>
      </c>
      <c r="AO59" s="119">
        <f>AO60-AO58</f>
        <v>-93.338569781300293</v>
      </c>
      <c r="AP59" s="119">
        <f t="shared" ref="AP59" si="78">AP60-AP58</f>
        <v>60.562523091296839</v>
      </c>
      <c r="AQ59" s="119">
        <f>AQ60-AQ58</f>
        <v>26.085404526683192</v>
      </c>
      <c r="AR59" s="119">
        <f t="shared" ref="AR59:AU59" si="79">AR60-AR58</f>
        <v>-112.23280658110002</v>
      </c>
      <c r="AS59" s="119">
        <f t="shared" si="79"/>
        <v>-226.08887052393345</v>
      </c>
      <c r="AT59" s="119">
        <f t="shared" si="79"/>
        <v>-127.3240873113657</v>
      </c>
      <c r="AU59" s="101">
        <f t="shared" si="79"/>
        <v>68.480897788621292</v>
      </c>
      <c r="AV59" s="102"/>
      <c r="AW59" s="102"/>
      <c r="AX59" s="102"/>
      <c r="AY59" s="38"/>
      <c r="AZ59" s="46">
        <v>0</v>
      </c>
      <c r="BA59" s="46">
        <v>0</v>
      </c>
      <c r="BB59" s="46">
        <v>2.5635245037847199E-9</v>
      </c>
      <c r="BC59" s="46">
        <v>-2.5634108169469982E-9</v>
      </c>
      <c r="BD59" s="46">
        <v>0</v>
      </c>
      <c r="BE59" s="46"/>
      <c r="BH59" s="102"/>
      <c r="BM59" s="38"/>
      <c r="BN59" s="38"/>
      <c r="BO59" s="38"/>
    </row>
    <row r="60" spans="1:67" ht="15" customHeight="1" x14ac:dyDescent="0.3">
      <c r="A60" s="291" t="s">
        <v>100</v>
      </c>
      <c r="B60" s="2" t="s">
        <v>57</v>
      </c>
      <c r="C60" s="184">
        <f>C58+C59</f>
        <v>342.33365930599371</v>
      </c>
      <c r="D60" s="184">
        <f t="shared" ref="D60:AN60" si="80">D58+D59</f>
        <v>314.25120712970687</v>
      </c>
      <c r="E60" s="184">
        <f t="shared" si="80"/>
        <v>519.33607271159212</v>
      </c>
      <c r="F60" s="184">
        <f t="shared" si="80"/>
        <v>353.91165473577428</v>
      </c>
      <c r="G60" s="184">
        <f t="shared" si="80"/>
        <v>698.27679115303238</v>
      </c>
      <c r="H60" s="184">
        <f t="shared" si="80"/>
        <v>741.98784947177455</v>
      </c>
      <c r="I60" s="184">
        <f t="shared" si="80"/>
        <v>742.68154750058432</v>
      </c>
      <c r="J60" s="184">
        <f t="shared" si="80"/>
        <v>918.09768298243273</v>
      </c>
      <c r="K60" s="184">
        <f t="shared" si="80"/>
        <v>1087.9918575992547</v>
      </c>
      <c r="L60" s="121">
        <f t="shared" si="76"/>
        <v>1036.7447200636439</v>
      </c>
      <c r="M60" s="122">
        <f t="shared" ref="M60:M70" si="81">SUM(AK60:AN60)</f>
        <v>1440.8217973769263</v>
      </c>
      <c r="N60" s="184">
        <f t="shared" si="80"/>
        <v>73.135064628917661</v>
      </c>
      <c r="O60" s="184">
        <f t="shared" si="80"/>
        <v>148.40364754744382</v>
      </c>
      <c r="P60" s="184">
        <f t="shared" si="80"/>
        <v>69.323469715354676</v>
      </c>
      <c r="Q60" s="184">
        <f t="shared" si="80"/>
        <v>63.04947284405808</v>
      </c>
      <c r="R60" s="184">
        <f t="shared" si="80"/>
        <v>145.89017822895875</v>
      </c>
      <c r="S60" s="184">
        <f t="shared" si="80"/>
        <v>256.3883917932273</v>
      </c>
      <c r="T60" s="184">
        <f t="shared" si="80"/>
        <v>197.65119050997629</v>
      </c>
      <c r="U60" s="184">
        <f t="shared" si="80"/>
        <v>98.416517494689415</v>
      </c>
      <c r="V60" s="184">
        <f t="shared" si="80"/>
        <v>276.801492386071</v>
      </c>
      <c r="W60" s="184">
        <f t="shared" si="80"/>
        <v>194.54871403970293</v>
      </c>
      <c r="X60" s="184">
        <f t="shared" si="80"/>
        <v>72.836352402166554</v>
      </c>
      <c r="Y60" s="184">
        <f t="shared" si="80"/>
        <v>197.80129064383408</v>
      </c>
      <c r="Z60" s="184">
        <f t="shared" si="80"/>
        <v>141.2618169772758</v>
      </c>
      <c r="AA60" s="184">
        <f t="shared" si="80"/>
        <v>119.26339085500626</v>
      </c>
      <c r="AB60" s="184">
        <f t="shared" si="80"/>
        <v>299.63326236741932</v>
      </c>
      <c r="AC60" s="184">
        <f t="shared" si="80"/>
        <v>182.52307730088293</v>
      </c>
      <c r="AD60" s="184">
        <f t="shared" si="80"/>
        <v>225.66794413469736</v>
      </c>
      <c r="AE60" s="184">
        <f t="shared" si="80"/>
        <v>257.73169503149302</v>
      </c>
      <c r="AF60" s="184">
        <f t="shared" si="80"/>
        <v>187.55387089700173</v>
      </c>
      <c r="AG60" s="184">
        <f t="shared" si="80"/>
        <v>247.14417291924056</v>
      </c>
      <c r="AH60" s="184">
        <f t="shared" si="80"/>
        <v>248.65746097915456</v>
      </c>
      <c r="AI60" s="184">
        <f t="shared" si="80"/>
        <v>239.91368837644637</v>
      </c>
      <c r="AJ60" s="184">
        <f t="shared" si="80"/>
        <v>301.02939778880238</v>
      </c>
      <c r="AK60" s="184">
        <f t="shared" si="80"/>
        <v>298.39131045485135</v>
      </c>
      <c r="AL60" s="184">
        <f t="shared" si="80"/>
        <v>303.3956482750969</v>
      </c>
      <c r="AM60" s="184">
        <f t="shared" si="80"/>
        <v>430.18988660607107</v>
      </c>
      <c r="AN60" s="123">
        <f t="shared" si="80"/>
        <v>408.844952040907</v>
      </c>
      <c r="AO60" s="184">
        <f t="shared" ref="AO60:AO70" si="82">Z60+AA60</f>
        <v>260.52520783228204</v>
      </c>
      <c r="AP60" s="184">
        <f t="shared" ref="AP60:AP70" si="83">AB60+AC60</f>
        <v>482.15633966830228</v>
      </c>
      <c r="AQ60" s="184">
        <f t="shared" ref="AQ60:AQ70" si="84">AD60+AE60</f>
        <v>483.39963916619035</v>
      </c>
      <c r="AR60" s="184">
        <f t="shared" ref="AR60:AR70" si="85">AF60+AG60</f>
        <v>434.69804381624226</v>
      </c>
      <c r="AS60" s="184">
        <f t="shared" ref="AS60:AS70" si="86">AH60+AI60</f>
        <v>488.57114935560094</v>
      </c>
      <c r="AT60" s="184">
        <f t="shared" ref="AT60:AT70" si="87">AJ60+AK60</f>
        <v>599.42070824365373</v>
      </c>
      <c r="AU60" s="117">
        <f t="shared" ref="AU60:AU70" si="88">AM60+AL60</f>
        <v>733.58553488116797</v>
      </c>
      <c r="AV60" s="118"/>
      <c r="AW60" s="118"/>
      <c r="AX60" s="118"/>
      <c r="AY60" s="38"/>
      <c r="AZ60" s="46">
        <v>0</v>
      </c>
      <c r="BA60" s="46">
        <v>0</v>
      </c>
      <c r="BB60" s="46">
        <v>2.5635245037847199E-9</v>
      </c>
      <c r="BC60" s="46">
        <v>-2.5634108169469982E-9</v>
      </c>
      <c r="BD60" s="46">
        <v>0</v>
      </c>
      <c r="BE60" s="46"/>
      <c r="BH60" s="118"/>
      <c r="BM60" s="38"/>
      <c r="BN60" s="218"/>
      <c r="BO60" s="38"/>
    </row>
    <row r="61" spans="1:67" ht="15" customHeight="1" x14ac:dyDescent="0.3">
      <c r="A61" s="280" t="s">
        <v>101</v>
      </c>
      <c r="B61" s="2" t="s">
        <v>57</v>
      </c>
      <c r="C61" s="119">
        <v>-14.791577287066245</v>
      </c>
      <c r="D61" s="119">
        <v>-6.3101253578256005</v>
      </c>
      <c r="E61" s="119">
        <v>-20.605486878942138</v>
      </c>
      <c r="F61" s="119">
        <v>-16.158253430284926</v>
      </c>
      <c r="G61" s="119">
        <v>-7.977207964174994</v>
      </c>
      <c r="H61" s="119">
        <v>-18.484747742345451</v>
      </c>
      <c r="I61" s="119">
        <v>-35.78480921474717</v>
      </c>
      <c r="J61" s="119">
        <v>-66.228742717897816</v>
      </c>
      <c r="K61" s="119">
        <v>-98.555447483291871</v>
      </c>
      <c r="L61" s="121">
        <f t="shared" si="76"/>
        <v>-82.028230196712769</v>
      </c>
      <c r="M61" s="122">
        <f t="shared" si="81"/>
        <v>-139.88999544558192</v>
      </c>
      <c r="N61" s="119">
        <v>-9.6870643890534929</v>
      </c>
      <c r="O61" s="119">
        <v>-5.1822653827805087</v>
      </c>
      <c r="P61" s="119">
        <v>0.10957722470626763</v>
      </c>
      <c r="Q61" s="119">
        <v>-1.3985008831571921</v>
      </c>
      <c r="R61" s="119">
        <v>-0.44146095244648914</v>
      </c>
      <c r="S61" s="119">
        <v>-4.4852588188278721</v>
      </c>
      <c r="T61" s="119">
        <v>-5.8907598255646176</v>
      </c>
      <c r="U61" s="119">
        <v>2.8402716326639847</v>
      </c>
      <c r="V61" s="119">
        <v>-0.75240845317132421</v>
      </c>
      <c r="W61" s="119">
        <v>-6.8646879680207533</v>
      </c>
      <c r="X61" s="119">
        <v>-3.2068208079976541</v>
      </c>
      <c r="Y61" s="119">
        <v>-7.6608305131557186</v>
      </c>
      <c r="Z61" s="119">
        <v>-1.9858459313101386</v>
      </c>
      <c r="AA61" s="119">
        <v>-14.027588255122886</v>
      </c>
      <c r="AB61" s="119">
        <v>-2.3683541836697692</v>
      </c>
      <c r="AC61" s="119">
        <v>-17.403020844644377</v>
      </c>
      <c r="AD61" s="119">
        <v>-5.5622659810829154</v>
      </c>
      <c r="AE61" s="119">
        <v>-17.798697775066998</v>
      </c>
      <c r="AF61" s="119">
        <v>-11.039277225338754</v>
      </c>
      <c r="AG61" s="119">
        <v>-31.828501736409148</v>
      </c>
      <c r="AH61" s="119">
        <v>-8.0273255050676209</v>
      </c>
      <c r="AI61" s="119">
        <v>-17.485556991677999</v>
      </c>
      <c r="AJ61" s="119">
        <v>-24.686845963558</v>
      </c>
      <c r="AK61" s="119">
        <v>-48.355719022988154</v>
      </c>
      <c r="AL61" s="119">
        <v>-42.361573088094758</v>
      </c>
      <c r="AM61" s="119">
        <v>-45.419738439811383</v>
      </c>
      <c r="AN61" s="165">
        <v>-3.7529648946876364</v>
      </c>
      <c r="AO61" s="119">
        <f t="shared" si="82"/>
        <v>-16.013434186433024</v>
      </c>
      <c r="AP61" s="119">
        <f t="shared" si="83"/>
        <v>-19.771375028314147</v>
      </c>
      <c r="AQ61" s="119">
        <f t="shared" si="84"/>
        <v>-23.360963756149914</v>
      </c>
      <c r="AR61" s="119">
        <f t="shared" si="85"/>
        <v>-42.867778961747902</v>
      </c>
      <c r="AS61" s="119">
        <f t="shared" si="86"/>
        <v>-25.512882496745618</v>
      </c>
      <c r="AT61" s="119">
        <f t="shared" si="87"/>
        <v>-73.042564986546154</v>
      </c>
      <c r="AU61" s="101">
        <f t="shared" si="88"/>
        <v>-87.781311527906141</v>
      </c>
      <c r="AV61" s="102"/>
      <c r="AW61" s="102"/>
      <c r="AX61" s="102"/>
      <c r="AY61" s="38"/>
      <c r="AZ61" s="46">
        <v>0</v>
      </c>
      <c r="BA61" s="46">
        <v>0</v>
      </c>
      <c r="BB61" s="46">
        <v>0</v>
      </c>
      <c r="BC61" s="46">
        <v>0</v>
      </c>
      <c r="BD61" s="46">
        <v>0</v>
      </c>
      <c r="BE61" s="46"/>
      <c r="BH61" s="102"/>
      <c r="BM61" s="38"/>
      <c r="BN61" s="38"/>
      <c r="BO61" s="38"/>
    </row>
    <row r="62" spans="1:67" x14ac:dyDescent="0.3">
      <c r="A62" s="291" t="s">
        <v>102</v>
      </c>
      <c r="B62" s="2" t="s">
        <v>57</v>
      </c>
      <c r="C62" s="184">
        <v>327.54208201892749</v>
      </c>
      <c r="D62" s="184">
        <v>307.94108177188127</v>
      </c>
      <c r="E62" s="184">
        <v>498.73058583264998</v>
      </c>
      <c r="F62" s="184">
        <v>337.75340130548932</v>
      </c>
      <c r="G62" s="184">
        <v>690.29958318885735</v>
      </c>
      <c r="H62" s="184">
        <v>723.50310172942909</v>
      </c>
      <c r="I62" s="184">
        <v>706.89673828583716</v>
      </c>
      <c r="J62" s="184">
        <v>851.8689402645349</v>
      </c>
      <c r="K62" s="184">
        <v>989.43641011596287</v>
      </c>
      <c r="L62" s="121">
        <f t="shared" si="76"/>
        <v>954.71648986693094</v>
      </c>
      <c r="M62" s="122">
        <f>SUM(AK62:AN62)</f>
        <v>1300.9318019313444</v>
      </c>
      <c r="N62" s="184">
        <v>63.448000239864172</v>
      </c>
      <c r="O62" s="184">
        <v>143.22138216466331</v>
      </c>
      <c r="P62" s="184">
        <v>69.433046940060947</v>
      </c>
      <c r="Q62" s="184">
        <v>61.650971960900897</v>
      </c>
      <c r="R62" s="184">
        <v>145.44871727651227</v>
      </c>
      <c r="S62" s="184">
        <v>251.90313297439943</v>
      </c>
      <c r="T62" s="184">
        <v>191.76043068441166</v>
      </c>
      <c r="U62" s="184">
        <v>101.2567891273534</v>
      </c>
      <c r="V62" s="184">
        <f>'[1]Historical Financials in THB'!V62/'[1]Historical Financials in THB'!V8</f>
        <v>276.04908393289969</v>
      </c>
      <c r="W62" s="184">
        <f>('[1]Historical Financials in THB'!V62+'[1]Historical Financials in THB'!W62)/32.9559-V62</f>
        <v>187.68402607168218</v>
      </c>
      <c r="X62" s="184">
        <f>('[1]Historical Financials in THB'!V62+'[1]Historical Financials in THB'!W62+'[1]Historical Financials in THB'!X62)/33.7562-V62-W62</f>
        <v>69.629531594168895</v>
      </c>
      <c r="Y62" s="184">
        <f>H62-X62-W62-V62</f>
        <v>190.14046013067838</v>
      </c>
      <c r="Z62" s="184">
        <v>139.27597104596566</v>
      </c>
      <c r="AA62" s="184">
        <v>105.23580259988339</v>
      </c>
      <c r="AB62" s="184">
        <v>297.26490818374953</v>
      </c>
      <c r="AC62" s="184">
        <f>I62-Z62-AA62-AB62</f>
        <v>165.12005645623856</v>
      </c>
      <c r="AD62" s="184">
        <f>J62-(AE62+AF62+AG62)</f>
        <v>220.10567815361446</v>
      </c>
      <c r="AE62" s="184">
        <v>239.93299725642603</v>
      </c>
      <c r="AF62" s="184">
        <v>176.51459367166299</v>
      </c>
      <c r="AG62" s="184">
        <v>215.31567118283141</v>
      </c>
      <c r="AH62" s="184">
        <v>240.63013547408693</v>
      </c>
      <c r="AI62" s="184">
        <v>222.42813138476836</v>
      </c>
      <c r="AJ62" s="184">
        <v>276.34255182524436</v>
      </c>
      <c r="AK62" s="184">
        <v>250.0355914318632</v>
      </c>
      <c r="AL62" s="184">
        <v>261.03407518700214</v>
      </c>
      <c r="AM62" s="184">
        <v>384.77014816625967</v>
      </c>
      <c r="AN62" s="165">
        <v>405.09198714621937</v>
      </c>
      <c r="AO62" s="119">
        <f t="shared" si="82"/>
        <v>244.51177364584905</v>
      </c>
      <c r="AP62" s="119">
        <f t="shared" si="83"/>
        <v>462.38496463998808</v>
      </c>
      <c r="AQ62" s="119">
        <f t="shared" si="84"/>
        <v>460.03867541004047</v>
      </c>
      <c r="AR62" s="119">
        <f t="shared" si="85"/>
        <v>391.83026485449443</v>
      </c>
      <c r="AS62" s="119">
        <f t="shared" si="86"/>
        <v>463.05826685885529</v>
      </c>
      <c r="AT62" s="119">
        <f t="shared" si="87"/>
        <v>526.37814325710758</v>
      </c>
      <c r="AU62" s="101">
        <f t="shared" si="88"/>
        <v>645.80422335326182</v>
      </c>
      <c r="AV62" s="102"/>
      <c r="AW62" s="102"/>
      <c r="AX62" s="102"/>
      <c r="AY62" s="38"/>
      <c r="AZ62" s="46"/>
      <c r="BA62" s="46"/>
      <c r="BB62" s="46"/>
      <c r="BC62" s="46"/>
      <c r="BD62" s="46"/>
      <c r="BE62" s="46"/>
      <c r="BH62" s="118"/>
      <c r="BM62" s="38"/>
      <c r="BN62" s="38"/>
      <c r="BO62" s="38"/>
    </row>
    <row r="63" spans="1:67" x14ac:dyDescent="0.3">
      <c r="A63" s="280" t="s">
        <v>103</v>
      </c>
      <c r="B63" s="2" t="s">
        <v>57</v>
      </c>
      <c r="C63" s="119">
        <v>-177.70581123013307</v>
      </c>
      <c r="D63" s="119">
        <v>-652.35333524752991</v>
      </c>
      <c r="E63" s="119">
        <v>-1224.6595090012377</v>
      </c>
      <c r="F63" s="119">
        <v>-181.51192938038795</v>
      </c>
      <c r="G63" s="119">
        <v>-242.4689951392885</v>
      </c>
      <c r="H63" s="119">
        <v>-699.38617858385066</v>
      </c>
      <c r="I63" s="119">
        <v>-761.09922006717693</v>
      </c>
      <c r="J63" s="119">
        <v>-720.12441726937777</v>
      </c>
      <c r="K63" s="119">
        <v>-2168.3431331873248</v>
      </c>
      <c r="L63" s="121">
        <f t="shared" si="76"/>
        <v>-1551.3962558053922</v>
      </c>
      <c r="M63" s="122">
        <f t="shared" si="81"/>
        <v>-1418.2386019645039</v>
      </c>
      <c r="N63" s="119">
        <v>-50.792906245172738</v>
      </c>
      <c r="O63" s="119">
        <v>-66.559018939741691</v>
      </c>
      <c r="P63" s="119">
        <v>-30.20428364581791</v>
      </c>
      <c r="Q63" s="119">
        <v>-33.955720549655638</v>
      </c>
      <c r="R63" s="119">
        <v>-53.758562623031729</v>
      </c>
      <c r="S63" s="119">
        <v>-38.809037138566367</v>
      </c>
      <c r="T63" s="119">
        <v>-79.960563205696857</v>
      </c>
      <c r="U63" s="119">
        <v>-69.920498870158809</v>
      </c>
      <c r="V63" s="119">
        <v>-91.420749699911639</v>
      </c>
      <c r="W63" s="119">
        <f>('[1]Historical Financials in THB'!V63+'[1]Historical Financials in THB'!W63+'[1]Historical Financials in THB'!V64+'[1]Historical Financials in THB'!W64)/32.9559-V63-V64-W64</f>
        <v>-383.74040962629806</v>
      </c>
      <c r="X63" s="119">
        <v>-109.8656732815646</v>
      </c>
      <c r="Y63" s="119">
        <v>-114.35986181694243</v>
      </c>
      <c r="Z63" s="119">
        <v>-371.92671772607588</v>
      </c>
      <c r="AA63" s="119">
        <v>-182.74092461728426</v>
      </c>
      <c r="AB63" s="119">
        <v>-106.86548570615594</v>
      </c>
      <c r="AC63" s="119">
        <f>I63-(Z63+AA63+AB63)</f>
        <v>-99.566092017660822</v>
      </c>
      <c r="AD63" s="119">
        <v>-116.19220595255936</v>
      </c>
      <c r="AE63" s="119">
        <v>-298.97374059187666</v>
      </c>
      <c r="AF63" s="119">
        <v>-129.28008221982375</v>
      </c>
      <c r="AG63" s="119">
        <f t="shared" ref="AG63:AG68" si="89">J63-AD63-AE63-AF63</f>
        <v>-175.67838850511802</v>
      </c>
      <c r="AH63" s="119">
        <v>-118.83686827908096</v>
      </c>
      <c r="AI63" s="119">
        <v>-543.52716561346733</v>
      </c>
      <c r="AJ63" s="119">
        <v>-713.3538334077258</v>
      </c>
      <c r="AK63" s="119">
        <v>-792.62526588705066</v>
      </c>
      <c r="AL63" s="119">
        <v>-312.70428032905272</v>
      </c>
      <c r="AM63" s="119">
        <v>-101.98727788947269</v>
      </c>
      <c r="AN63" s="165">
        <v>-210.92177785892795</v>
      </c>
      <c r="AO63" s="119">
        <f t="shared" si="82"/>
        <v>-554.66764234336017</v>
      </c>
      <c r="AP63" s="119">
        <f t="shared" si="83"/>
        <v>-206.43157772381676</v>
      </c>
      <c r="AQ63" s="119">
        <f t="shared" si="84"/>
        <v>-415.165946544436</v>
      </c>
      <c r="AR63" s="119">
        <f t="shared" si="85"/>
        <v>-304.95847072494178</v>
      </c>
      <c r="AS63" s="119">
        <f t="shared" si="86"/>
        <v>-662.36403389254826</v>
      </c>
      <c r="AT63" s="119">
        <f t="shared" si="87"/>
        <v>-1505.9790992947765</v>
      </c>
      <c r="AU63" s="101">
        <f t="shared" si="88"/>
        <v>-414.69155821852542</v>
      </c>
      <c r="AV63" s="102"/>
      <c r="AW63" s="102"/>
      <c r="AX63" s="102"/>
      <c r="AY63" s="38"/>
      <c r="AZ63" s="46">
        <v>0</v>
      </c>
      <c r="BA63" s="46">
        <v>0</v>
      </c>
      <c r="BB63" s="46">
        <v>0</v>
      </c>
      <c r="BC63" s="46">
        <v>0</v>
      </c>
      <c r="BD63" s="46">
        <v>-2.0955890696025108</v>
      </c>
      <c r="BE63" s="46"/>
      <c r="BH63" s="102"/>
      <c r="BM63" s="38"/>
      <c r="BN63" s="38"/>
      <c r="BO63" s="38"/>
    </row>
    <row r="64" spans="1:67" x14ac:dyDescent="0.3">
      <c r="A64" s="280" t="s">
        <v>104</v>
      </c>
      <c r="B64" s="2" t="s">
        <v>57</v>
      </c>
      <c r="C64" s="119">
        <v>-11.694188769866953</v>
      </c>
      <c r="D64" s="119">
        <v>-333.55511703251813</v>
      </c>
      <c r="E64" s="119">
        <v>-90.726470889792964</v>
      </c>
      <c r="F64" s="119">
        <v>-2.607743821599755</v>
      </c>
      <c r="G64" s="119">
        <v>-118.16021633926567</v>
      </c>
      <c r="H64" s="119">
        <v>-171.74558541199357</v>
      </c>
      <c r="I64" s="119">
        <v>-210.92584132560211</v>
      </c>
      <c r="J64" s="119">
        <v>-52.260553999186769</v>
      </c>
      <c r="K64" s="119">
        <v>-91.643122932367206</v>
      </c>
      <c r="L64" s="121">
        <f t="shared" si="76"/>
        <v>-48.431943881957991</v>
      </c>
      <c r="M64" s="122">
        <f t="shared" si="81"/>
        <v>-158.34483253951433</v>
      </c>
      <c r="N64" s="119">
        <v>0</v>
      </c>
      <c r="O64" s="119">
        <v>-2.607743821599755</v>
      </c>
      <c r="P64" s="119">
        <v>0</v>
      </c>
      <c r="Q64" s="119">
        <v>0</v>
      </c>
      <c r="R64" s="119">
        <v>0</v>
      </c>
      <c r="S64" s="119">
        <v>-118.16021633926567</v>
      </c>
      <c r="T64" s="119">
        <v>0</v>
      </c>
      <c r="U64" s="119">
        <v>0</v>
      </c>
      <c r="V64" s="119">
        <v>-0.44177590365234881</v>
      </c>
      <c r="W64" s="119">
        <v>-161.41198294902532</v>
      </c>
      <c r="X64" s="119">
        <v>0</v>
      </c>
      <c r="Y64" s="119">
        <v>-9.8918265593159038</v>
      </c>
      <c r="Z64" s="119">
        <v>-127.615903</v>
      </c>
      <c r="AA64" s="119">
        <v>-97.563770000000005</v>
      </c>
      <c r="AB64" s="119">
        <v>14.018986530062396</v>
      </c>
      <c r="AC64" s="119">
        <v>0.2348451443355124</v>
      </c>
      <c r="AD64" s="119">
        <f>'[1]Historical Financials in THB'!AD64</f>
        <v>0</v>
      </c>
      <c r="AE64" s="119">
        <v>-29.720561654266248</v>
      </c>
      <c r="AF64" s="119">
        <v>-11.821850240000002</v>
      </c>
      <c r="AG64" s="119">
        <f t="shared" si="89"/>
        <v>-10.718142104920519</v>
      </c>
      <c r="AH64" s="119">
        <v>0</v>
      </c>
      <c r="AI64" s="119">
        <v>-32.23095862513626</v>
      </c>
      <c r="AJ64" s="119">
        <v>-5.4828431519012142</v>
      </c>
      <c r="AK64" s="119">
        <v>-53.929321155329731</v>
      </c>
      <c r="AL64" s="119">
        <v>-141.70322648787416</v>
      </c>
      <c r="AM64" s="119">
        <v>0</v>
      </c>
      <c r="AN64" s="165">
        <v>37.287715103689578</v>
      </c>
      <c r="AO64" s="119">
        <f t="shared" si="82"/>
        <v>-225.17967300000001</v>
      </c>
      <c r="AP64" s="119">
        <f t="shared" si="83"/>
        <v>14.253831674397908</v>
      </c>
      <c r="AQ64" s="119">
        <f t="shared" si="84"/>
        <v>-29.720561654266248</v>
      </c>
      <c r="AR64" s="119">
        <f t="shared" si="85"/>
        <v>-22.53999234492052</v>
      </c>
      <c r="AS64" s="119">
        <f t="shared" si="86"/>
        <v>-32.23095862513626</v>
      </c>
      <c r="AT64" s="119">
        <f t="shared" si="87"/>
        <v>-59.412164307230945</v>
      </c>
      <c r="AU64" s="101">
        <f t="shared" si="88"/>
        <v>-141.70322648787416</v>
      </c>
      <c r="AV64" s="102"/>
      <c r="AW64" s="102"/>
      <c r="AX64" s="102"/>
      <c r="AY64" s="38"/>
      <c r="AZ64" s="46">
        <v>0</v>
      </c>
      <c r="BA64" s="46">
        <v>0</v>
      </c>
      <c r="BB64" s="46">
        <v>0</v>
      </c>
      <c r="BC64" s="46">
        <v>0</v>
      </c>
      <c r="BD64" s="46">
        <v>2.3385268196025635</v>
      </c>
      <c r="BE64" s="46"/>
      <c r="BH64" s="102"/>
      <c r="BM64" s="38"/>
      <c r="BN64" s="38"/>
      <c r="BO64" s="38"/>
    </row>
    <row r="65" spans="1:67" x14ac:dyDescent="0.3">
      <c r="A65" s="280" t="s">
        <v>105</v>
      </c>
      <c r="B65" s="2" t="s">
        <v>57</v>
      </c>
      <c r="C65" s="119">
        <v>-17.185835962145106</v>
      </c>
      <c r="D65" s="119">
        <v>-69.605095087371922</v>
      </c>
      <c r="E65" s="119">
        <v>-41.341704913380092</v>
      </c>
      <c r="F65" s="119">
        <v>-42.715570090388844</v>
      </c>
      <c r="G65" s="119">
        <v>-61.944218772661557</v>
      </c>
      <c r="H65" s="119">
        <v>-54.528102226396371</v>
      </c>
      <c r="I65" s="119">
        <v>-79.763261767822655</v>
      </c>
      <c r="J65" s="119">
        <v>-100.63112455638193</v>
      </c>
      <c r="K65" s="119">
        <v>-112.53620039418965</v>
      </c>
      <c r="L65" s="121">
        <f t="shared" si="76"/>
        <v>-99.996327448496857</v>
      </c>
      <c r="M65" s="122">
        <f t="shared" si="81"/>
        <v>-182.65677660014427</v>
      </c>
      <c r="N65" s="119">
        <v>-8.0509544209302319</v>
      </c>
      <c r="O65" s="119">
        <v>-11.514856588339729</v>
      </c>
      <c r="P65" s="119">
        <v>-13.502184133265498</v>
      </c>
      <c r="Q65" s="119">
        <v>-9.6475749478533857</v>
      </c>
      <c r="R65" s="119">
        <v>-8.7657941723247728</v>
      </c>
      <c r="S65" s="119">
        <v>-12.658948310970707</v>
      </c>
      <c r="T65" s="119">
        <v>-12.005764593601539</v>
      </c>
      <c r="U65" s="119">
        <v>-28.513711695764542</v>
      </c>
      <c r="V65" s="119">
        <v>-11.578735579932896</v>
      </c>
      <c r="W65" s="119">
        <v>-10.487996183290941</v>
      </c>
      <c r="X65" s="119">
        <v>-14.83954059914446</v>
      </c>
      <c r="Y65" s="119">
        <v>-17.621829864028072</v>
      </c>
      <c r="Z65" s="119">
        <v>-17.779404136217636</v>
      </c>
      <c r="AA65" s="119">
        <v>-17.313637055890229</v>
      </c>
      <c r="AB65" s="119">
        <v>-19.005862274251385</v>
      </c>
      <c r="AC65" s="119">
        <v>-25.664358301463434</v>
      </c>
      <c r="AD65" s="119">
        <v>-24.008525405464411</v>
      </c>
      <c r="AE65" s="119">
        <v>-22.033993434196674</v>
      </c>
      <c r="AF65" s="119">
        <v>-25.054049941849424</v>
      </c>
      <c r="AG65" s="119">
        <f t="shared" si="89"/>
        <v>-29.534555774871425</v>
      </c>
      <c r="AH65" s="119">
        <v>-22.330432995650039</v>
      </c>
      <c r="AI65" s="119">
        <v>-25.909910538491005</v>
      </c>
      <c r="AJ65" s="119">
        <v>-22.221428139484381</v>
      </c>
      <c r="AK65" s="119">
        <v>-42.074428720564221</v>
      </c>
      <c r="AL65" s="119">
        <v>-59.570260212110767</v>
      </c>
      <c r="AM65" s="119">
        <v>-39.000181680127881</v>
      </c>
      <c r="AN65" s="165">
        <v>-42.011905987341379</v>
      </c>
      <c r="AO65" s="119">
        <f t="shared" si="82"/>
        <v>-35.093041192107862</v>
      </c>
      <c r="AP65" s="119">
        <f t="shared" si="83"/>
        <v>-44.670220575714822</v>
      </c>
      <c r="AQ65" s="119">
        <f t="shared" si="84"/>
        <v>-46.042518839661085</v>
      </c>
      <c r="AR65" s="119">
        <f t="shared" si="85"/>
        <v>-54.588605716720849</v>
      </c>
      <c r="AS65" s="119">
        <f t="shared" si="86"/>
        <v>-48.240343534141047</v>
      </c>
      <c r="AT65" s="119">
        <f t="shared" si="87"/>
        <v>-64.295856860048602</v>
      </c>
      <c r="AU65" s="101">
        <f t="shared" si="88"/>
        <v>-98.570441892238648</v>
      </c>
      <c r="AV65" s="102"/>
      <c r="AW65" s="102"/>
      <c r="AX65" s="102"/>
      <c r="AY65" s="38"/>
      <c r="AZ65" s="46">
        <v>0</v>
      </c>
      <c r="BA65" s="46">
        <v>0</v>
      </c>
      <c r="BB65" s="46">
        <v>0</v>
      </c>
      <c r="BC65" s="46">
        <v>0</v>
      </c>
      <c r="BD65" s="46">
        <v>-0.24293775000000295</v>
      </c>
      <c r="BE65" s="46"/>
      <c r="BH65" s="102"/>
      <c r="BM65" s="38"/>
      <c r="BN65" s="38"/>
      <c r="BO65" s="38"/>
    </row>
    <row r="66" spans="1:67" x14ac:dyDescent="0.3">
      <c r="A66" s="291" t="s">
        <v>106</v>
      </c>
      <c r="B66" s="2" t="s">
        <v>57</v>
      </c>
      <c r="C66" s="119">
        <f t="shared" ref="C66:AE66" si="90">C62+C63+C64+C65</f>
        <v>120.95624605678238</v>
      </c>
      <c r="D66" s="119">
        <f t="shared" si="90"/>
        <v>-747.57246559553869</v>
      </c>
      <c r="E66" s="184">
        <f t="shared" si="90"/>
        <v>-857.99709897176081</v>
      </c>
      <c r="F66" s="184">
        <f t="shared" si="90"/>
        <v>110.91815801311276</v>
      </c>
      <c r="G66" s="184">
        <f t="shared" si="90"/>
        <v>267.72615293764164</v>
      </c>
      <c r="H66" s="184">
        <f t="shared" si="90"/>
        <v>-202.15676449281153</v>
      </c>
      <c r="I66" s="184">
        <f>I62+I63+I64+I65</f>
        <v>-344.89158487476453</v>
      </c>
      <c r="J66" s="184">
        <f>J62+J63+J64+J65</f>
        <v>-21.147155560411576</v>
      </c>
      <c r="K66" s="184">
        <f>K62+K63+K64+K65</f>
        <v>-1383.0860463979188</v>
      </c>
      <c r="L66" s="121">
        <f t="shared" si="76"/>
        <v>-745.10803726891595</v>
      </c>
      <c r="M66" s="122">
        <f t="shared" si="81"/>
        <v>-458.30840917281819</v>
      </c>
      <c r="N66" s="184">
        <f t="shared" si="90"/>
        <v>4.6041395737612021</v>
      </c>
      <c r="O66" s="184">
        <f t="shared" si="90"/>
        <v>62.53976281498214</v>
      </c>
      <c r="P66" s="184">
        <f t="shared" si="90"/>
        <v>25.72657916097754</v>
      </c>
      <c r="Q66" s="184">
        <f t="shared" si="90"/>
        <v>18.047676463391873</v>
      </c>
      <c r="R66" s="184">
        <f t="shared" si="90"/>
        <v>82.924360481155759</v>
      </c>
      <c r="S66" s="184">
        <f t="shared" si="90"/>
        <v>82.274931185596671</v>
      </c>
      <c r="T66" s="184">
        <f t="shared" si="90"/>
        <v>99.794102885113261</v>
      </c>
      <c r="U66" s="184">
        <f t="shared" si="90"/>
        <v>2.8225785614300491</v>
      </c>
      <c r="V66" s="184">
        <f t="shared" si="90"/>
        <v>172.6078227494028</v>
      </c>
      <c r="W66" s="184">
        <f t="shared" si="90"/>
        <v>-367.9563626869321</v>
      </c>
      <c r="X66" s="184">
        <f t="shared" si="90"/>
        <v>-55.075682286540157</v>
      </c>
      <c r="Y66" s="184">
        <f t="shared" si="90"/>
        <v>48.266941890391976</v>
      </c>
      <c r="Z66" s="184">
        <f t="shared" si="90"/>
        <v>-378.04605381632786</v>
      </c>
      <c r="AA66" s="184">
        <f t="shared" si="90"/>
        <v>-192.38252907329112</v>
      </c>
      <c r="AB66" s="184">
        <f t="shared" si="90"/>
        <v>185.41254673340461</v>
      </c>
      <c r="AC66" s="184">
        <f t="shared" si="90"/>
        <v>40.124451281449808</v>
      </c>
      <c r="AD66" s="184">
        <f t="shared" si="90"/>
        <v>79.904946795590689</v>
      </c>
      <c r="AE66" s="184">
        <f t="shared" si="90"/>
        <v>-110.79529842391355</v>
      </c>
      <c r="AF66" s="184">
        <f>AF62+AF63+AF64+AF65</f>
        <v>10.358611269989812</v>
      </c>
      <c r="AG66" s="184">
        <f t="shared" si="89"/>
        <v>-0.61541520207852685</v>
      </c>
      <c r="AH66" s="184">
        <f>AH62+AH63+AH64+AH65</f>
        <v>99.462834199355925</v>
      </c>
      <c r="AI66" s="184">
        <f>AI62+AI63+AI64+AI65</f>
        <v>-379.23990339232626</v>
      </c>
      <c r="AJ66" s="184">
        <f>AJ62+AJ63+AJ64+AJ65</f>
        <v>-464.71555287386701</v>
      </c>
      <c r="AK66" s="184">
        <f>AK62+AK63+AK64+AK65</f>
        <v>-638.59342433108145</v>
      </c>
      <c r="AL66" s="184">
        <f>SUM(AL62:AL65)</f>
        <v>-252.94369184203549</v>
      </c>
      <c r="AM66" s="184">
        <f t="shared" ref="AM66:AN66" si="91">SUM(AM62:AM65)</f>
        <v>243.78268859665911</v>
      </c>
      <c r="AN66" s="165">
        <f t="shared" si="91"/>
        <v>189.44601840363961</v>
      </c>
      <c r="AO66" s="119">
        <f t="shared" si="82"/>
        <v>-570.42858288961895</v>
      </c>
      <c r="AP66" s="119">
        <f t="shared" si="83"/>
        <v>225.53699801485442</v>
      </c>
      <c r="AQ66" s="119">
        <f t="shared" si="84"/>
        <v>-30.890351628322861</v>
      </c>
      <c r="AR66" s="119">
        <f t="shared" si="85"/>
        <v>9.7431960679112848</v>
      </c>
      <c r="AS66" s="119">
        <f t="shared" si="86"/>
        <v>-279.77706919297032</v>
      </c>
      <c r="AT66" s="119">
        <f t="shared" si="87"/>
        <v>-1103.3089772049484</v>
      </c>
      <c r="AU66" s="101">
        <f t="shared" si="88"/>
        <v>-9.1610032453763779</v>
      </c>
      <c r="AV66" s="102"/>
      <c r="AW66" s="102"/>
      <c r="AX66" s="102"/>
      <c r="AY66" s="38"/>
      <c r="AZ66" s="46"/>
      <c r="BA66" s="46"/>
      <c r="BB66" s="46"/>
      <c r="BC66" s="46"/>
      <c r="BD66" s="46"/>
      <c r="BE66" s="46"/>
      <c r="BH66" s="102"/>
      <c r="BM66" s="219"/>
      <c r="BN66" s="219"/>
      <c r="BO66" s="38"/>
    </row>
    <row r="67" spans="1:67" x14ac:dyDescent="0.3">
      <c r="A67" s="280" t="s">
        <v>61</v>
      </c>
      <c r="B67" s="2" t="s">
        <v>57</v>
      </c>
      <c r="C67" s="119">
        <v>-39.985029625740644</v>
      </c>
      <c r="D67" s="119">
        <v>-61.241609747939947</v>
      </c>
      <c r="E67" s="119">
        <v>-97.313605861105671</v>
      </c>
      <c r="F67" s="119">
        <v>-127.62983667262193</v>
      </c>
      <c r="G67" s="119">
        <v>-107.08216041950806</v>
      </c>
      <c r="H67" s="119">
        <v>-103.37010325064304</v>
      </c>
      <c r="I67" s="119">
        <v>-125.56437001004312</v>
      </c>
      <c r="J67" s="119">
        <v>-127.78304472753082</v>
      </c>
      <c r="K67" s="119">
        <v>-153.59190111265517</v>
      </c>
      <c r="L67" s="121">
        <f t="shared" si="76"/>
        <v>-126.72738282159784</v>
      </c>
      <c r="M67" s="122">
        <f t="shared" si="81"/>
        <v>-189.80759253734666</v>
      </c>
      <c r="N67" s="119">
        <v>-17.37119822947361</v>
      </c>
      <c r="O67" s="119">
        <v>-40.521034634252956</v>
      </c>
      <c r="P67" s="119">
        <v>-20.096314194284325</v>
      </c>
      <c r="Q67" s="119">
        <v>-49.641289614611047</v>
      </c>
      <c r="R67" s="119">
        <v>-17.935886427223213</v>
      </c>
      <c r="S67" s="119">
        <v>-36.025712410233609</v>
      </c>
      <c r="T67" s="119">
        <v>-19.067771456181575</v>
      </c>
      <c r="U67" s="119">
        <v>-34.052790125869663</v>
      </c>
      <c r="V67" s="119">
        <v>-14.502852678480293</v>
      </c>
      <c r="W67" s="119">
        <v>-35.111460649351621</v>
      </c>
      <c r="X67" s="119">
        <f>('[1]Historical Financials in THB'!V67+'[1]Historical Financials in THB'!W67+'[1]Historical Financials in THB'!X67)/33.7562-V67-W67</f>
        <v>-19.12178766271311</v>
      </c>
      <c r="Y67" s="119">
        <v>-34.633030042505354</v>
      </c>
      <c r="Z67" s="119">
        <v>-19.778516689280806</v>
      </c>
      <c r="AA67" s="119">
        <v>-40.613044860550509</v>
      </c>
      <c r="AB67" s="119">
        <v>-25.558350363126372</v>
      </c>
      <c r="AC67" s="119">
        <f>I67-Z67-AA67-AB67</f>
        <v>-39.614458097085425</v>
      </c>
      <c r="AD67" s="119">
        <v>-21.268213773451837</v>
      </c>
      <c r="AE67" s="119">
        <v>-42.469399276874526</v>
      </c>
      <c r="AF67" s="119">
        <v>-22.506774762223081</v>
      </c>
      <c r="AG67" s="119">
        <f t="shared" si="89"/>
        <v>-41.538656914981381</v>
      </c>
      <c r="AH67" s="119">
        <v>-22.678318962445907</v>
      </c>
      <c r="AI67" s="119">
        <v>-42.364865070077144</v>
      </c>
      <c r="AJ67" s="119">
        <v>-20.145541874093414</v>
      </c>
      <c r="AK67" s="119">
        <v>-68.403175206038696</v>
      </c>
      <c r="AL67" s="119">
        <v>-32.737789927130549</v>
      </c>
      <c r="AM67" s="119">
        <v>-72.329899664184154</v>
      </c>
      <c r="AN67" s="165">
        <v>-16.336727739993279</v>
      </c>
      <c r="AO67" s="119">
        <f t="shared" si="82"/>
        <v>-60.391561549831316</v>
      </c>
      <c r="AP67" s="119">
        <f t="shared" si="83"/>
        <v>-65.172808460211797</v>
      </c>
      <c r="AQ67" s="119">
        <f t="shared" si="84"/>
        <v>-63.73761305032636</v>
      </c>
      <c r="AR67" s="119">
        <f t="shared" si="85"/>
        <v>-64.045431677204462</v>
      </c>
      <c r="AS67" s="119">
        <f t="shared" si="86"/>
        <v>-65.043184032523044</v>
      </c>
      <c r="AT67" s="119">
        <f t="shared" si="87"/>
        <v>-88.548717080132107</v>
      </c>
      <c r="AU67" s="101">
        <f t="shared" si="88"/>
        <v>-105.0676895913147</v>
      </c>
      <c r="AV67" s="102"/>
      <c r="AW67" s="102"/>
      <c r="AX67" s="102"/>
      <c r="AY67" s="38"/>
      <c r="AZ67" s="46">
        <v>0</v>
      </c>
      <c r="BA67" s="46">
        <v>0</v>
      </c>
      <c r="BB67" s="46">
        <v>0</v>
      </c>
      <c r="BC67" s="46">
        <v>0</v>
      </c>
      <c r="BD67" s="46">
        <v>0</v>
      </c>
      <c r="BE67" s="46"/>
      <c r="BH67" s="102"/>
      <c r="BM67" s="38"/>
      <c r="BN67" s="38"/>
      <c r="BO67" s="38"/>
    </row>
    <row r="68" spans="1:67" ht="26" x14ac:dyDescent="0.3">
      <c r="A68" s="280" t="s">
        <v>107</v>
      </c>
      <c r="B68" s="2" t="s">
        <v>57</v>
      </c>
      <c r="C68" s="119">
        <v>-44.666286657166431</v>
      </c>
      <c r="D68" s="119">
        <v>-184.60594097066237</v>
      </c>
      <c r="E68" s="119">
        <v>-105.85015649260077</v>
      </c>
      <c r="F68" s="119">
        <v>-52.917481542033791</v>
      </c>
      <c r="G68" s="119">
        <v>-50.90723609948185</v>
      </c>
      <c r="H68" s="119">
        <v>-92.690324200387337</v>
      </c>
      <c r="I68" s="119">
        <v>-114.36429695206249</v>
      </c>
      <c r="J68" s="119">
        <v>-154.21969873331201</v>
      </c>
      <c r="K68" s="119">
        <v>-310.70333701977597</v>
      </c>
      <c r="L68" s="121">
        <f t="shared" si="76"/>
        <v>-254.21687758375151</v>
      </c>
      <c r="M68" s="122">
        <f t="shared" si="81"/>
        <v>-285.95305956657523</v>
      </c>
      <c r="N68" s="119">
        <v>-0.12235682775571743</v>
      </c>
      <c r="O68" s="119">
        <v>-29.025632956034599</v>
      </c>
      <c r="P68" s="119">
        <v>-21.648901120571587</v>
      </c>
      <c r="Q68" s="119">
        <v>-2.1205906376718886</v>
      </c>
      <c r="R68" s="119">
        <v>-2.8603466059633792E-2</v>
      </c>
      <c r="S68" s="119">
        <v>-22.485891999539561</v>
      </c>
      <c r="T68" s="119">
        <v>-28.496054894131593</v>
      </c>
      <c r="U68" s="119">
        <v>0.10331426024893631</v>
      </c>
      <c r="V68" s="119">
        <v>-9.7693042144110294</v>
      </c>
      <c r="W68" s="119">
        <v>-35.433126677262678</v>
      </c>
      <c r="X68" s="119">
        <v>-41.101300060104784</v>
      </c>
      <c r="Y68" s="119">
        <v>-6.3865932486088468</v>
      </c>
      <c r="Z68" s="119">
        <v>-7.4244071641372349</v>
      </c>
      <c r="AA68" s="119">
        <v>-42.173454376882276</v>
      </c>
      <c r="AB68" s="119">
        <v>-48.78274926022344</v>
      </c>
      <c r="AC68" s="119">
        <f>I68-Z68-AA68-AB68</f>
        <v>-15.983686150819537</v>
      </c>
      <c r="AD68" s="119">
        <v>-7.5388311464823685</v>
      </c>
      <c r="AE68" s="119">
        <v>-59.206568074193427</v>
      </c>
      <c r="AF68" s="119">
        <v>-76.210400017347837</v>
      </c>
      <c r="AG68" s="119">
        <f t="shared" si="89"/>
        <v>-11.263899495288371</v>
      </c>
      <c r="AH68" s="119">
        <v>-8.3906022732532914</v>
      </c>
      <c r="AI68" s="119">
        <v>-106.20305063097527</v>
      </c>
      <c r="AJ68" s="119">
        <v>-128.35932518423459</v>
      </c>
      <c r="AK68" s="119">
        <v>-67.750358931312832</v>
      </c>
      <c r="AL68" s="119">
        <v>-10.142901803618722</v>
      </c>
      <c r="AM68" s="119">
        <v>-134.48082655867057</v>
      </c>
      <c r="AN68" s="165">
        <v>-73.57897227297309</v>
      </c>
      <c r="AO68" s="90">
        <f t="shared" si="82"/>
        <v>-49.597861541019512</v>
      </c>
      <c r="AP68" s="90">
        <f t="shared" si="83"/>
        <v>-64.766435411042977</v>
      </c>
      <c r="AQ68" s="90">
        <f t="shared" si="84"/>
        <v>-66.745399220675793</v>
      </c>
      <c r="AR68" s="90">
        <f t="shared" si="85"/>
        <v>-87.474299512636208</v>
      </c>
      <c r="AS68" s="90">
        <f t="shared" si="86"/>
        <v>-114.59365290422856</v>
      </c>
      <c r="AT68" s="90">
        <f t="shared" si="87"/>
        <v>-196.10968411554742</v>
      </c>
      <c r="AU68" s="91">
        <f t="shared" si="88"/>
        <v>-144.62372836228928</v>
      </c>
      <c r="AV68" s="92"/>
      <c r="AW68" s="92"/>
      <c r="AX68" s="92"/>
      <c r="AY68" s="38"/>
      <c r="AZ68" s="46">
        <v>0</v>
      </c>
      <c r="BA68" s="46">
        <v>0</v>
      </c>
      <c r="BB68" s="46">
        <v>0</v>
      </c>
      <c r="BC68" s="46">
        <v>0</v>
      </c>
      <c r="BD68" s="46">
        <v>0</v>
      </c>
      <c r="BE68" s="46"/>
      <c r="BH68" s="102"/>
      <c r="BM68" s="38"/>
      <c r="BN68" s="38"/>
      <c r="BO68" s="38"/>
    </row>
    <row r="69" spans="1:67" ht="26" x14ac:dyDescent="0.3">
      <c r="A69" s="280" t="s">
        <v>108</v>
      </c>
      <c r="B69" s="2" t="s">
        <v>57</v>
      </c>
      <c r="C69" s="119">
        <f>'[1]Historical Financials in THB'!C69/'Historical Financials in USD'!C8</f>
        <v>120.64300810699977</v>
      </c>
      <c r="D69" s="119">
        <v>564.77540192873323</v>
      </c>
      <c r="E69" s="119">
        <v>0</v>
      </c>
      <c r="F69" s="119">
        <v>0</v>
      </c>
      <c r="G69" s="119">
        <v>0</v>
      </c>
      <c r="H69" s="119">
        <v>1.5613162936618184E-2</v>
      </c>
      <c r="I69" s="119">
        <v>0</v>
      </c>
      <c r="J69" s="119">
        <v>456.89930022751594</v>
      </c>
      <c r="K69" s="119">
        <v>490.45296383354435</v>
      </c>
      <c r="L69" s="121">
        <f>SUM(AG69:AJ69)</f>
        <v>497.93976494743799</v>
      </c>
      <c r="M69" s="122">
        <f t="shared" si="81"/>
        <v>-2.6374345308815839</v>
      </c>
      <c r="N69" s="119">
        <v>0</v>
      </c>
      <c r="O69" s="119">
        <v>0</v>
      </c>
      <c r="P69" s="119">
        <v>0</v>
      </c>
      <c r="Q69" s="119">
        <v>0</v>
      </c>
      <c r="R69" s="119">
        <v>0</v>
      </c>
      <c r="S69" s="119">
        <v>0</v>
      </c>
      <c r="T69" s="119">
        <v>0</v>
      </c>
      <c r="U69" s="119">
        <v>0</v>
      </c>
      <c r="V69" s="119">
        <v>0</v>
      </c>
      <c r="W69" s="119">
        <v>1.619983062673995E-2</v>
      </c>
      <c r="X69" s="119">
        <v>-3.8429174703112401E-4</v>
      </c>
      <c r="Y69" s="119">
        <f>H69-V69-W69-X69</f>
        <v>-2.0237594309064207E-4</v>
      </c>
      <c r="Z69" s="119">
        <v>0</v>
      </c>
      <c r="AA69" s="119">
        <v>0</v>
      </c>
      <c r="AB69" s="119">
        <v>0</v>
      </c>
      <c r="AC69" s="119">
        <f>I69-Z69-AA69-AB69</f>
        <v>0</v>
      </c>
      <c r="AD69" s="119">
        <v>3.6734180060966751E-2</v>
      </c>
      <c r="AE69" s="119">
        <v>2.101252195675242E-2</v>
      </c>
      <c r="AF69" s="119">
        <v>451.99218694248617</v>
      </c>
      <c r="AG69" s="119">
        <v>4.8493665830120447</v>
      </c>
      <c r="AH69" s="119">
        <v>226.62617089625971</v>
      </c>
      <c r="AI69" s="119">
        <v>182.89702778777274</v>
      </c>
      <c r="AJ69" s="119">
        <v>83.567199680393514</v>
      </c>
      <c r="AK69" s="119">
        <v>-2.6374345308815839</v>
      </c>
      <c r="AL69" s="119">
        <v>0</v>
      </c>
      <c r="AM69" s="119">
        <v>0</v>
      </c>
      <c r="AN69" s="165">
        <v>0</v>
      </c>
      <c r="AO69" s="90">
        <f t="shared" si="82"/>
        <v>0</v>
      </c>
      <c r="AP69" s="90">
        <f t="shared" si="83"/>
        <v>0</v>
      </c>
      <c r="AQ69" s="90">
        <f t="shared" si="84"/>
        <v>5.774670201771917E-2</v>
      </c>
      <c r="AR69" s="90">
        <f t="shared" si="85"/>
        <v>456.84155352549823</v>
      </c>
      <c r="AS69" s="90">
        <f t="shared" si="86"/>
        <v>409.52319868403242</v>
      </c>
      <c r="AT69" s="90">
        <f t="shared" si="87"/>
        <v>80.929765149511937</v>
      </c>
      <c r="AU69" s="91">
        <f t="shared" si="88"/>
        <v>0</v>
      </c>
      <c r="AV69" s="92"/>
      <c r="AW69" s="92"/>
      <c r="AX69" s="92"/>
      <c r="AY69" s="38"/>
      <c r="AZ69" s="46">
        <v>0</v>
      </c>
      <c r="BA69" s="46">
        <v>0</v>
      </c>
      <c r="BB69" s="46">
        <v>0</v>
      </c>
      <c r="BC69" s="46">
        <v>0</v>
      </c>
      <c r="BD69" s="46">
        <v>0</v>
      </c>
      <c r="BE69" s="46"/>
      <c r="BH69" s="102"/>
      <c r="BM69" s="108"/>
      <c r="BN69" s="38"/>
    </row>
    <row r="70" spans="1:67" x14ac:dyDescent="0.3">
      <c r="A70" s="280" t="s">
        <v>109</v>
      </c>
      <c r="B70" s="2" t="s">
        <v>57</v>
      </c>
      <c r="C70" s="119">
        <v>0</v>
      </c>
      <c r="D70" s="119">
        <v>0</v>
      </c>
      <c r="E70" s="119">
        <v>0</v>
      </c>
      <c r="F70" s="119">
        <v>0</v>
      </c>
      <c r="G70" s="119">
        <v>457.93427726595399</v>
      </c>
      <c r="H70" s="119">
        <v>0</v>
      </c>
      <c r="I70" s="119"/>
      <c r="J70" s="119">
        <f>'[1]Historical Financials in THB'!J70/J$8</f>
        <v>0</v>
      </c>
      <c r="K70" s="119">
        <v>0</v>
      </c>
      <c r="L70" s="121">
        <f t="shared" si="76"/>
        <v>0</v>
      </c>
      <c r="M70" s="122">
        <f t="shared" si="81"/>
        <v>0</v>
      </c>
      <c r="N70" s="119">
        <v>0</v>
      </c>
      <c r="O70" s="119">
        <v>0</v>
      </c>
      <c r="P70" s="119">
        <v>0</v>
      </c>
      <c r="Q70" s="119">
        <v>0</v>
      </c>
      <c r="R70" s="119">
        <v>0</v>
      </c>
      <c r="S70" s="119">
        <v>0</v>
      </c>
      <c r="T70" s="119">
        <v>0</v>
      </c>
      <c r="U70" s="119">
        <v>457.93427726595399</v>
      </c>
      <c r="V70" s="119">
        <v>0</v>
      </c>
      <c r="W70" s="119">
        <v>0</v>
      </c>
      <c r="X70" s="119">
        <v>0</v>
      </c>
      <c r="Y70" s="119">
        <v>0</v>
      </c>
      <c r="Z70" s="119">
        <v>0</v>
      </c>
      <c r="AA70" s="119">
        <v>0</v>
      </c>
      <c r="AB70" s="119">
        <v>0</v>
      </c>
      <c r="AC70" s="119">
        <f>I70-Z70-AA70-AB70</f>
        <v>0</v>
      </c>
      <c r="AD70" s="119">
        <v>0</v>
      </c>
      <c r="AE70" s="119">
        <v>0</v>
      </c>
      <c r="AF70" s="119">
        <v>0</v>
      </c>
      <c r="AG70" s="119">
        <f>J70-AD70-AE70-AF70</f>
        <v>0</v>
      </c>
      <c r="AH70" s="119">
        <v>0</v>
      </c>
      <c r="AI70" s="119">
        <v>0</v>
      </c>
      <c r="AJ70" s="119">
        <v>0</v>
      </c>
      <c r="AK70" s="119">
        <v>0</v>
      </c>
      <c r="AL70" s="119"/>
      <c r="AM70" s="119"/>
      <c r="AN70" s="165"/>
      <c r="AO70" s="90">
        <f t="shared" si="82"/>
        <v>0</v>
      </c>
      <c r="AP70" s="90">
        <f t="shared" si="83"/>
        <v>0</v>
      </c>
      <c r="AQ70" s="90">
        <f t="shared" si="84"/>
        <v>0</v>
      </c>
      <c r="AR70" s="90">
        <f t="shared" si="85"/>
        <v>0</v>
      </c>
      <c r="AS70" s="90">
        <f t="shared" si="86"/>
        <v>0</v>
      </c>
      <c r="AT70" s="90">
        <f t="shared" si="87"/>
        <v>0</v>
      </c>
      <c r="AU70" s="91">
        <f t="shared" si="88"/>
        <v>0</v>
      </c>
      <c r="AV70" s="92"/>
      <c r="AW70" s="92"/>
      <c r="AX70" s="92"/>
      <c r="AY70" s="38"/>
      <c r="AZ70" s="46">
        <v>0</v>
      </c>
      <c r="BA70" s="46">
        <v>0</v>
      </c>
      <c r="BB70" s="46">
        <v>0</v>
      </c>
      <c r="BC70" s="46">
        <v>0</v>
      </c>
      <c r="BD70" s="46">
        <v>0</v>
      </c>
      <c r="BE70" s="46"/>
      <c r="BH70" s="102"/>
      <c r="BM70" s="108"/>
      <c r="BN70" s="38"/>
    </row>
    <row r="71" spans="1:67" x14ac:dyDescent="0.3">
      <c r="A71" s="292" t="s">
        <v>110</v>
      </c>
      <c r="B71" s="2" t="s">
        <v>57</v>
      </c>
      <c r="C71" s="119">
        <f t="shared" ref="C71:K71" si="92">SUM(C66:C70)</f>
        <v>156.94793788087509</v>
      </c>
      <c r="D71" s="119">
        <f t="shared" si="92"/>
        <v>-428.64461438540775</v>
      </c>
      <c r="E71" s="119">
        <f t="shared" si="92"/>
        <v>-1061.1608613254673</v>
      </c>
      <c r="F71" s="119">
        <f t="shared" si="92"/>
        <v>-69.629160201542959</v>
      </c>
      <c r="G71" s="119">
        <f t="shared" si="92"/>
        <v>567.67103368460573</v>
      </c>
      <c r="H71" s="119">
        <f t="shared" si="92"/>
        <v>-398.20157878090527</v>
      </c>
      <c r="I71" s="119">
        <f t="shared" si="92"/>
        <v>-584.82025183687006</v>
      </c>
      <c r="J71" s="119">
        <f t="shared" si="92"/>
        <v>153.7494012062615</v>
      </c>
      <c r="K71" s="119">
        <f t="shared" si="92"/>
        <v>-1356.9283206968057</v>
      </c>
      <c r="L71" s="121">
        <f>SUM(L66:L70)</f>
        <v>-628.11253272682745</v>
      </c>
      <c r="M71" s="122">
        <f>SUM(M66:M70)</f>
        <v>-936.70649580762165</v>
      </c>
      <c r="N71" s="119">
        <f t="shared" ref="N71:AK71" si="93">SUM(N66:N70)</f>
        <v>-12.889415483468126</v>
      </c>
      <c r="O71" s="119">
        <f t="shared" si="93"/>
        <v>-7.006904775305415</v>
      </c>
      <c r="P71" s="119">
        <f t="shared" si="93"/>
        <v>-16.018636153878372</v>
      </c>
      <c r="Q71" s="119">
        <f t="shared" si="93"/>
        <v>-33.714203788891062</v>
      </c>
      <c r="R71" s="119">
        <f t="shared" si="93"/>
        <v>64.959870587872913</v>
      </c>
      <c r="S71" s="119">
        <f t="shared" si="93"/>
        <v>23.763326775823501</v>
      </c>
      <c r="T71" s="119">
        <f t="shared" si="93"/>
        <v>52.230276534800097</v>
      </c>
      <c r="U71" s="119">
        <f t="shared" si="93"/>
        <v>426.80737996176333</v>
      </c>
      <c r="V71" s="119">
        <f t="shared" si="93"/>
        <v>148.3356658565115</v>
      </c>
      <c r="W71" s="119">
        <f t="shared" si="93"/>
        <v>-438.48475018291964</v>
      </c>
      <c r="X71" s="119">
        <f t="shared" si="93"/>
        <v>-115.29915430110509</v>
      </c>
      <c r="Y71" s="119">
        <f t="shared" si="93"/>
        <v>7.2471162233346851</v>
      </c>
      <c r="Z71" s="119">
        <f t="shared" si="93"/>
        <v>-405.2489776697459</v>
      </c>
      <c r="AA71" s="119">
        <f t="shared" si="93"/>
        <v>-275.16902831072389</v>
      </c>
      <c r="AB71" s="119">
        <f t="shared" si="93"/>
        <v>111.07144711005479</v>
      </c>
      <c r="AC71" s="119">
        <f t="shared" si="93"/>
        <v>-15.473692966455154</v>
      </c>
      <c r="AD71" s="119">
        <f t="shared" si="93"/>
        <v>51.134636055717458</v>
      </c>
      <c r="AE71" s="119">
        <f t="shared" si="93"/>
        <v>-212.45025325302475</v>
      </c>
      <c r="AF71" s="119">
        <f t="shared" si="93"/>
        <v>363.6336234329051</v>
      </c>
      <c r="AG71" s="119">
        <f t="shared" si="93"/>
        <v>-48.56860502933624</v>
      </c>
      <c r="AH71" s="119">
        <f t="shared" si="93"/>
        <v>295.02008385991644</v>
      </c>
      <c r="AI71" s="119">
        <f t="shared" si="93"/>
        <v>-344.91079130560587</v>
      </c>
      <c r="AJ71" s="119">
        <f t="shared" si="93"/>
        <v>-529.65322025180149</v>
      </c>
      <c r="AK71" s="119">
        <f t="shared" si="93"/>
        <v>-777.38439299931451</v>
      </c>
      <c r="AL71" s="119">
        <f>SUM(AL66:AL70)</f>
        <v>-295.82438357278477</v>
      </c>
      <c r="AM71" s="119">
        <f>SUM(AM66:AM70)</f>
        <v>36.971962373804388</v>
      </c>
      <c r="AN71" s="165">
        <f>SUM(AN66:AN70)</f>
        <v>99.530318390673244</v>
      </c>
      <c r="AO71" s="119">
        <f>SUM(AO66:AO70)</f>
        <v>-680.41800598046973</v>
      </c>
      <c r="AP71" s="119">
        <f t="shared" ref="AP71:AU71" si="94">SUM(AP66:AP70)</f>
        <v>95.597754143599644</v>
      </c>
      <c r="AQ71" s="119">
        <f t="shared" si="94"/>
        <v>-161.31561719730729</v>
      </c>
      <c r="AR71" s="119">
        <f t="shared" si="94"/>
        <v>315.06501840356884</v>
      </c>
      <c r="AS71" s="119">
        <f t="shared" si="94"/>
        <v>-49.890707445689543</v>
      </c>
      <c r="AT71" s="119">
        <f t="shared" si="94"/>
        <v>-1307.037613251116</v>
      </c>
      <c r="AU71" s="101">
        <f t="shared" si="94"/>
        <v>-258.85242119898038</v>
      </c>
      <c r="AV71" s="102"/>
      <c r="AW71" s="102"/>
      <c r="AX71" s="102"/>
      <c r="AZ71" s="46">
        <v>0</v>
      </c>
      <c r="BA71" s="46">
        <v>0</v>
      </c>
      <c r="BB71" s="46">
        <v>2.5635813472035807E-9</v>
      </c>
      <c r="BC71" s="46">
        <v>-2.5633539735281374E-9</v>
      </c>
      <c r="BD71" s="46">
        <v>0</v>
      </c>
      <c r="BE71" s="46"/>
      <c r="BH71" s="102"/>
      <c r="BM71" s="108"/>
      <c r="BN71" s="38"/>
    </row>
    <row r="72" spans="1:67" ht="26" x14ac:dyDescent="0.3">
      <c r="A72" s="280" t="s">
        <v>111</v>
      </c>
      <c r="B72" s="2" t="s">
        <v>57</v>
      </c>
      <c r="C72" s="152">
        <f>C73-C71</f>
        <v>-28.795967751321086</v>
      </c>
      <c r="D72" s="152">
        <f>D73-D71</f>
        <v>45.755992008079943</v>
      </c>
      <c r="E72" s="152">
        <f t="shared" ref="E72:H72" si="95">E73-E71</f>
        <v>-40.560237198656296</v>
      </c>
      <c r="F72" s="119">
        <f t="shared" si="95"/>
        <v>84.812091170723193</v>
      </c>
      <c r="G72" s="119">
        <f t="shared" si="95"/>
        <v>-2.586803244946509</v>
      </c>
      <c r="H72" s="119">
        <f t="shared" si="95"/>
        <v>100.66737178683502</v>
      </c>
      <c r="I72" s="119">
        <f>I73-I71</f>
        <v>61.212238873681827</v>
      </c>
      <c r="J72" s="119">
        <f>J73-J71</f>
        <v>-154.11763581421189</v>
      </c>
      <c r="K72" s="119">
        <f>K73-K71</f>
        <v>29.574676317647118</v>
      </c>
      <c r="L72" s="121">
        <f>L73-L71</f>
        <v>-14.914725371837335</v>
      </c>
      <c r="M72" s="122">
        <f>M73-M71</f>
        <v>-103.98962894823535</v>
      </c>
      <c r="N72" s="119">
        <f t="shared" ref="N72:AB72" si="96">N73-N71</f>
        <v>-66.245194158908163</v>
      </c>
      <c r="O72" s="119">
        <f t="shared" si="96"/>
        <v>90.390153545951293</v>
      </c>
      <c r="P72" s="119">
        <f t="shared" si="96"/>
        <v>12.730984206584974</v>
      </c>
      <c r="Q72" s="119">
        <f t="shared" si="96"/>
        <v>47.936147577095106</v>
      </c>
      <c r="R72" s="119">
        <f t="shared" si="96"/>
        <v>-14.23445059232877</v>
      </c>
      <c r="S72" s="119">
        <f t="shared" si="96"/>
        <v>-19.594454119405512</v>
      </c>
      <c r="T72" s="119">
        <f t="shared" si="96"/>
        <v>-2.5921364130182809</v>
      </c>
      <c r="U72" s="119">
        <f t="shared" si="96"/>
        <v>33.744417704151942</v>
      </c>
      <c r="V72" s="119">
        <f t="shared" si="96"/>
        <v>-22.296359576153719</v>
      </c>
      <c r="W72" s="119">
        <f t="shared" si="96"/>
        <v>52.038061989161804</v>
      </c>
      <c r="X72" s="119">
        <f t="shared" si="96"/>
        <v>85.120295088356443</v>
      </c>
      <c r="Y72" s="119">
        <f t="shared" si="96"/>
        <v>-14.195082091256225</v>
      </c>
      <c r="Z72" s="119">
        <f>Z73-Z71</f>
        <v>-24.825164441135541</v>
      </c>
      <c r="AA72" s="119">
        <f t="shared" si="96"/>
        <v>-5.4880378940054015</v>
      </c>
      <c r="AB72" s="119">
        <f t="shared" si="96"/>
        <v>53.433779578346972</v>
      </c>
      <c r="AC72" s="119">
        <f>AC73-AC71</f>
        <v>38.09166163047589</v>
      </c>
      <c r="AD72" s="119">
        <f>AD73-AD71</f>
        <v>-39.600081875156995</v>
      </c>
      <c r="AE72" s="119">
        <f>AE73-AE71</f>
        <v>-54.512848358220083</v>
      </c>
      <c r="AF72" s="119">
        <f>AF73-AF71</f>
        <v>-29.797230489366029</v>
      </c>
      <c r="AG72" s="119">
        <f>J72-AD72-AE72-AF72</f>
        <v>-30.20747509146878</v>
      </c>
      <c r="AH72" s="119">
        <f t="shared" ref="AH72:AL72" si="97">AH73-AH71</f>
        <v>-54.880004270121162</v>
      </c>
      <c r="AI72" s="119">
        <f t="shared" si="97"/>
        <v>86.926690686263498</v>
      </c>
      <c r="AJ72" s="119">
        <f t="shared" si="97"/>
        <v>-16.753936696511118</v>
      </c>
      <c r="AK72" s="119">
        <f t="shared" si="97"/>
        <v>14.281926598015616</v>
      </c>
      <c r="AL72" s="119">
        <f t="shared" si="97"/>
        <v>-51.167277581517396</v>
      </c>
      <c r="AM72" s="119">
        <f>AM73-AM71</f>
        <v>-97.151261058217358</v>
      </c>
      <c r="AN72" s="165">
        <f>AN73-AN71</f>
        <v>30.046983093483789</v>
      </c>
      <c r="AO72" s="119">
        <f>AO73-AO71</f>
        <v>-30.313202335141</v>
      </c>
      <c r="AP72" s="119">
        <f t="shared" ref="AP72:AU72" si="98">AP73-AP71</f>
        <v>91.525441208822855</v>
      </c>
      <c r="AQ72" s="119">
        <f t="shared" si="98"/>
        <v>-94.112930233377085</v>
      </c>
      <c r="AR72" s="119">
        <f t="shared" si="98"/>
        <v>-60.004705580834866</v>
      </c>
      <c r="AS72" s="119">
        <f t="shared" si="98"/>
        <v>32.04668641614245</v>
      </c>
      <c r="AT72" s="119">
        <f t="shared" si="98"/>
        <v>-2.4720100984955025</v>
      </c>
      <c r="AU72" s="101">
        <f t="shared" si="98"/>
        <v>-148.31853863973475</v>
      </c>
      <c r="AV72" s="102"/>
      <c r="AW72" s="102"/>
      <c r="AX72" s="102"/>
      <c r="AZ72" s="46">
        <v>-1.1368683772161603E-13</v>
      </c>
      <c r="BA72" s="46">
        <v>0</v>
      </c>
      <c r="BB72" s="46">
        <v>-2.5635813472035807E-9</v>
      </c>
      <c r="BC72" s="46">
        <v>2.5633539735281374E-9</v>
      </c>
      <c r="BD72" s="46">
        <v>0</v>
      </c>
      <c r="BE72" s="46"/>
      <c r="BH72" s="102"/>
      <c r="BM72" s="108"/>
    </row>
    <row r="73" spans="1:67" x14ac:dyDescent="0.3">
      <c r="A73" s="291" t="s">
        <v>121</v>
      </c>
      <c r="B73" s="2" t="s">
        <v>57</v>
      </c>
      <c r="C73" s="119">
        <v>128.151970129554</v>
      </c>
      <c r="D73" s="119">
        <f t="shared" ref="D73:I73" si="99">-D46+C46</f>
        <v>-382.88862237732781</v>
      </c>
      <c r="E73" s="184">
        <f t="shared" si="99"/>
        <v>-1101.7210985241236</v>
      </c>
      <c r="F73" s="184">
        <f t="shared" si="99"/>
        <v>15.182930969180234</v>
      </c>
      <c r="G73" s="184">
        <f t="shared" si="99"/>
        <v>565.08423043965922</v>
      </c>
      <c r="H73" s="184">
        <f t="shared" si="99"/>
        <v>-297.53420699407025</v>
      </c>
      <c r="I73" s="184">
        <f t="shared" si="99"/>
        <v>-523.60801296318823</v>
      </c>
      <c r="J73" s="184">
        <f>-J46+I46</f>
        <v>-0.36823460795039864</v>
      </c>
      <c r="K73" s="220">
        <f>-K46+J46</f>
        <v>-1327.3536443791586</v>
      </c>
      <c r="L73" s="98">
        <f>SUM(AG73:AJ73)</f>
        <v>-643.02725809866479</v>
      </c>
      <c r="M73" s="98">
        <f>-M46+L46</f>
        <v>-1040.696124755857</v>
      </c>
      <c r="N73" s="184">
        <f>-N46+E46</f>
        <v>-79.13460964237629</v>
      </c>
      <c r="O73" s="184">
        <f t="shared" ref="O73:AK73" si="100">-O46+N46</f>
        <v>83.383248770645878</v>
      </c>
      <c r="P73" s="184">
        <f t="shared" si="100"/>
        <v>-3.2876519472933978</v>
      </c>
      <c r="Q73" s="184">
        <f t="shared" si="100"/>
        <v>14.221943788204044</v>
      </c>
      <c r="R73" s="184">
        <f t="shared" si="100"/>
        <v>50.725419995544144</v>
      </c>
      <c r="S73" s="184">
        <f t="shared" si="100"/>
        <v>4.1688726564179888</v>
      </c>
      <c r="T73" s="184">
        <f t="shared" si="100"/>
        <v>49.638140121781817</v>
      </c>
      <c r="U73" s="184">
        <f t="shared" si="100"/>
        <v>460.55179766591527</v>
      </c>
      <c r="V73" s="184">
        <f t="shared" si="100"/>
        <v>126.03930628035778</v>
      </c>
      <c r="W73" s="184">
        <f t="shared" si="100"/>
        <v>-386.44668819375784</v>
      </c>
      <c r="X73" s="184">
        <f t="shared" si="100"/>
        <v>-30.178859212748648</v>
      </c>
      <c r="Y73" s="184">
        <f t="shared" si="100"/>
        <v>-6.947965867921539</v>
      </c>
      <c r="Z73" s="184">
        <f t="shared" si="100"/>
        <v>-430.07414211088144</v>
      </c>
      <c r="AA73" s="184">
        <f t="shared" si="100"/>
        <v>-280.65706620472929</v>
      </c>
      <c r="AB73" s="184">
        <f t="shared" si="100"/>
        <v>164.50522668840176</v>
      </c>
      <c r="AC73" s="184">
        <f t="shared" si="100"/>
        <v>22.617968664020736</v>
      </c>
      <c r="AD73" s="184">
        <f t="shared" si="100"/>
        <v>11.534554180560463</v>
      </c>
      <c r="AE73" s="184">
        <f t="shared" si="100"/>
        <v>-266.96310161124484</v>
      </c>
      <c r="AF73" s="184">
        <f t="shared" si="100"/>
        <v>333.83639294353907</v>
      </c>
      <c r="AG73" s="184">
        <f t="shared" si="100"/>
        <v>-78.776080120805091</v>
      </c>
      <c r="AH73" s="184">
        <f t="shared" si="100"/>
        <v>240.14007958979528</v>
      </c>
      <c r="AI73" s="184">
        <f t="shared" si="100"/>
        <v>-257.98410061934237</v>
      </c>
      <c r="AJ73" s="184">
        <f t="shared" si="100"/>
        <v>-546.4071569483126</v>
      </c>
      <c r="AK73" s="184">
        <f t="shared" si="100"/>
        <v>-763.1024664012989</v>
      </c>
      <c r="AL73" s="184">
        <f>-AL46+AK46</f>
        <v>-346.99166115430216</v>
      </c>
      <c r="AM73" s="201">
        <f>-AM46+AL46</f>
        <v>-60.17929868441297</v>
      </c>
      <c r="AN73" s="221">
        <f>-AN46+AM46</f>
        <v>129.57730148415703</v>
      </c>
      <c r="AO73" s="90">
        <f>Z73+AA73</f>
        <v>-710.73120831561073</v>
      </c>
      <c r="AP73" s="90">
        <f>AB73+AC73</f>
        <v>187.1231953524225</v>
      </c>
      <c r="AQ73" s="90">
        <f>AD73+AE73</f>
        <v>-255.42854743068438</v>
      </c>
      <c r="AR73" s="90">
        <f>AF73+AG73</f>
        <v>255.06031282273398</v>
      </c>
      <c r="AS73" s="90">
        <f>AH73+AI73</f>
        <v>-17.844021029547093</v>
      </c>
      <c r="AT73" s="90">
        <f>AJ73+AK73</f>
        <v>-1309.5096233496115</v>
      </c>
      <c r="AU73" s="91">
        <f>AM73+AL73</f>
        <v>-407.17095983871513</v>
      </c>
      <c r="AV73" s="92"/>
      <c r="AW73" s="92"/>
      <c r="AX73" s="92"/>
      <c r="AZ73" s="46">
        <v>0</v>
      </c>
      <c r="BA73" s="46">
        <v>0</v>
      </c>
      <c r="BB73" s="46">
        <v>0</v>
      </c>
      <c r="BC73" s="46">
        <v>0</v>
      </c>
      <c r="BD73" s="46">
        <v>0</v>
      </c>
      <c r="BE73" s="46"/>
      <c r="BH73" s="118"/>
      <c r="BM73" s="108"/>
    </row>
    <row r="74" spans="1:67" x14ac:dyDescent="0.3">
      <c r="A74" s="280" t="s">
        <v>43</v>
      </c>
      <c r="C74" s="3"/>
      <c r="D74" s="3"/>
      <c r="H74" s="38">
        <f>C46-SUM(D73:H73)-H46</f>
        <v>0</v>
      </c>
      <c r="I74" s="38"/>
      <c r="J74" s="67"/>
      <c r="K74" s="222"/>
      <c r="L74" s="223"/>
      <c r="M74" s="69"/>
      <c r="X74" s="41">
        <f>X46-W46+X73</f>
        <v>0</v>
      </c>
      <c r="Y74" s="41"/>
      <c r="Z74" s="41"/>
      <c r="AA74" s="41">
        <f>AA46-Z46+AA73</f>
        <v>0</v>
      </c>
      <c r="AB74" s="41">
        <f>AB46-AA46+AB73</f>
        <v>0</v>
      </c>
      <c r="AC74" s="41">
        <f>X46-SUM(Y73:AC73)-AC46</f>
        <v>0</v>
      </c>
      <c r="AD74" s="41">
        <f>Y46-SUM(Z73:AD73)-AD46</f>
        <v>0</v>
      </c>
      <c r="AE74" s="41">
        <f>Z46-SUM(AA73:AE73)-AE46</f>
        <v>0</v>
      </c>
      <c r="AF74" s="41"/>
      <c r="AG74" s="41"/>
      <c r="AH74" s="41"/>
      <c r="AI74" s="41"/>
      <c r="AJ74" s="41"/>
      <c r="AK74" s="41"/>
      <c r="AL74" s="41"/>
      <c r="AM74" s="41"/>
      <c r="AN74" s="224"/>
      <c r="AO74" s="41"/>
      <c r="AP74" s="41"/>
      <c r="AQ74" s="41"/>
      <c r="AR74" s="41"/>
      <c r="AS74" s="41"/>
      <c r="AT74" s="41"/>
      <c r="AU74" s="44"/>
      <c r="AV74" s="45"/>
      <c r="AW74" s="45"/>
      <c r="AX74" s="45"/>
      <c r="AZ74" s="46">
        <v>0</v>
      </c>
      <c r="BA74" s="46">
        <v>0</v>
      </c>
      <c r="BB74" s="46">
        <v>0</v>
      </c>
      <c r="BC74" s="46">
        <v>0</v>
      </c>
      <c r="BD74" s="46">
        <v>0</v>
      </c>
      <c r="BE74" s="46"/>
      <c r="BH74" s="45"/>
    </row>
    <row r="75" spans="1:67" s="57" customFormat="1" ht="26" x14ac:dyDescent="0.3">
      <c r="A75" s="279" t="s">
        <v>112</v>
      </c>
      <c r="B75" s="2" t="s">
        <v>37</v>
      </c>
      <c r="C75" s="57">
        <f t="shared" ref="C75:K75" si="101">C62/C54</f>
        <v>0.15855855466929897</v>
      </c>
      <c r="D75" s="57">
        <f t="shared" si="101"/>
        <v>0.10188293967489923</v>
      </c>
      <c r="E75" s="57">
        <f t="shared" si="101"/>
        <v>0.11970074615037338</v>
      </c>
      <c r="F75" s="57">
        <f t="shared" si="101"/>
        <v>8.3063889380429759E-2</v>
      </c>
      <c r="G75" s="57">
        <f t="shared" si="101"/>
        <v>0.17157240635802545</v>
      </c>
      <c r="H75" s="57">
        <f t="shared" si="101"/>
        <v>0.17377918615854007</v>
      </c>
      <c r="I75" s="57">
        <f t="shared" si="101"/>
        <v>0.14653236163828653</v>
      </c>
      <c r="J75" s="225">
        <f t="shared" si="101"/>
        <v>0.15212886852157151</v>
      </c>
      <c r="K75" s="225">
        <f t="shared" si="101"/>
        <v>0.13175485043642757</v>
      </c>
      <c r="L75" s="226">
        <f>L62/L54</f>
        <v>0.13497424825820867</v>
      </c>
      <c r="M75" s="227">
        <f t="shared" ref="M75" si="102">M62/M54</f>
        <v>0.17150831068565528</v>
      </c>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205"/>
      <c r="AL75" s="205"/>
      <c r="AM75" s="205"/>
      <c r="AN75" s="206"/>
      <c r="AO75" s="205"/>
      <c r="AP75" s="205"/>
      <c r="AQ75" s="205"/>
      <c r="AR75" s="205"/>
      <c r="AS75" s="205"/>
      <c r="AT75" s="205"/>
      <c r="AU75" s="207"/>
      <c r="AV75" s="208"/>
      <c r="AW75" s="208"/>
      <c r="AX75" s="208"/>
      <c r="AZ75" s="46"/>
      <c r="BA75" s="46"/>
      <c r="BB75" s="46"/>
      <c r="BC75" s="46"/>
      <c r="BD75" s="46"/>
      <c r="BE75" s="46"/>
      <c r="BH75" s="208"/>
    </row>
    <row r="76" spans="1:67" x14ac:dyDescent="0.3">
      <c r="A76" s="280" t="s">
        <v>113</v>
      </c>
      <c r="B76" s="2" t="s">
        <v>37</v>
      </c>
      <c r="C76" s="85">
        <f t="shared" ref="C76:AM76" si="103">C65/C16</f>
        <v>0.15695974100523422</v>
      </c>
      <c r="D76" s="85">
        <f t="shared" si="103"/>
        <v>0.4444568055592662</v>
      </c>
      <c r="E76" s="85">
        <f t="shared" si="103"/>
        <v>0.19127309868239672</v>
      </c>
      <c r="F76" s="85">
        <f t="shared" si="103"/>
        <v>0.19187419088948754</v>
      </c>
      <c r="G76" s="85">
        <f t="shared" si="103"/>
        <v>0.25474482485711042</v>
      </c>
      <c r="H76" s="85">
        <f t="shared" si="103"/>
        <v>0.20048848251011006</v>
      </c>
      <c r="I76" s="85">
        <f t="shared" si="103"/>
        <v>0.25447169393896124</v>
      </c>
      <c r="J76" s="86">
        <f t="shared" si="103"/>
        <v>0.28200855979974815</v>
      </c>
      <c r="K76" s="86">
        <f t="shared" si="103"/>
        <v>0.25492288559355802</v>
      </c>
      <c r="L76" s="87">
        <f t="shared" si="103"/>
        <v>0.24179090184234667</v>
      </c>
      <c r="M76" s="88">
        <f t="shared" si="103"/>
        <v>0.34530042847750653</v>
      </c>
      <c r="N76" s="85">
        <f t="shared" si="103"/>
        <v>0.13927123167958225</v>
      </c>
      <c r="O76" s="85">
        <f t="shared" si="103"/>
        <v>0.20864639679286753</v>
      </c>
      <c r="P76" s="85">
        <f t="shared" si="103"/>
        <v>0.23691292969068134</v>
      </c>
      <c r="Q76" s="85">
        <f t="shared" si="103"/>
        <v>0.16222657481495362</v>
      </c>
      <c r="R76" s="85">
        <f t="shared" si="103"/>
        <v>0.15323590427809078</v>
      </c>
      <c r="S76" s="85">
        <f t="shared" si="103"/>
        <v>0.20599338349267354</v>
      </c>
      <c r="T76" s="85">
        <f t="shared" si="103"/>
        <v>0.18943017510788668</v>
      </c>
      <c r="U76" s="85">
        <f t="shared" si="103"/>
        <v>0.46647609663046041</v>
      </c>
      <c r="V76" s="85">
        <f t="shared" si="103"/>
        <v>0.18359765297706115</v>
      </c>
      <c r="W76" s="85">
        <f t="shared" si="103"/>
        <v>0.14762233317368625</v>
      </c>
      <c r="X76" s="85">
        <f t="shared" si="103"/>
        <v>0.21866931580237978</v>
      </c>
      <c r="Y76" s="85">
        <f t="shared" si="103"/>
        <v>0.25173556173939471</v>
      </c>
      <c r="Z76" s="85">
        <f t="shared" si="103"/>
        <v>0.27061381220970548</v>
      </c>
      <c r="AA76" s="85">
        <f t="shared" si="103"/>
        <v>0.20772449168521553</v>
      </c>
      <c r="AB76" s="85">
        <f t="shared" si="103"/>
        <v>0.23348085777843161</v>
      </c>
      <c r="AC76" s="85">
        <f t="shared" si="103"/>
        <v>0.3092279619683167</v>
      </c>
      <c r="AD76" s="85">
        <f t="shared" si="103"/>
        <v>0.3000505573012423</v>
      </c>
      <c r="AE76" s="85">
        <f t="shared" si="103"/>
        <v>0.26305682725114338</v>
      </c>
      <c r="AF76" s="85">
        <f t="shared" si="103"/>
        <v>0.26772912272533844</v>
      </c>
      <c r="AG76" s="85">
        <f t="shared" si="103"/>
        <v>0.29688638374768417</v>
      </c>
      <c r="AH76" s="85">
        <f t="shared" si="103"/>
        <v>0.23088736004852534</v>
      </c>
      <c r="AI76" s="85">
        <f t="shared" si="103"/>
        <v>0.25707113873946424</v>
      </c>
      <c r="AJ76" s="85">
        <f t="shared" si="103"/>
        <v>0.19061143467309985</v>
      </c>
      <c r="AK76" s="85">
        <f t="shared" si="103"/>
        <v>0.33033846373029357</v>
      </c>
      <c r="AL76" s="85">
        <f t="shared" si="103"/>
        <v>0.47262183395292662</v>
      </c>
      <c r="AM76" s="85">
        <f t="shared" si="103"/>
        <v>0.29969636354979162</v>
      </c>
      <c r="AN76" s="89">
        <f>AN65/AN16</f>
        <v>0.28886626424870238</v>
      </c>
      <c r="AO76" s="85">
        <f t="shared" ref="AO76:AU76" si="104">AO65/AO16</f>
        <v>0.23544582629295394</v>
      </c>
      <c r="AP76" s="85">
        <f t="shared" si="104"/>
        <v>0.27172133760528311</v>
      </c>
      <c r="AQ76" s="85">
        <f t="shared" si="104"/>
        <v>0.28113057330074903</v>
      </c>
      <c r="AR76" s="85">
        <f t="shared" si="104"/>
        <v>0.28275336829105585</v>
      </c>
      <c r="AS76" s="85">
        <f t="shared" si="104"/>
        <v>0.2442492457716432</v>
      </c>
      <c r="AT76" s="85">
        <f t="shared" si="104"/>
        <v>0.26356447419544393</v>
      </c>
      <c r="AU76" s="161">
        <f t="shared" si="104"/>
        <v>0.38477859782022356</v>
      </c>
      <c r="AV76" s="162"/>
      <c r="AW76" s="162"/>
      <c r="AX76" s="162"/>
      <c r="AZ76" s="46"/>
      <c r="BA76" s="46"/>
      <c r="BB76" s="46"/>
      <c r="BC76" s="46"/>
      <c r="BD76" s="46"/>
      <c r="BE76" s="46"/>
      <c r="BH76" s="162"/>
    </row>
    <row r="77" spans="1:67" x14ac:dyDescent="0.3">
      <c r="A77" s="280" t="s">
        <v>114</v>
      </c>
      <c r="B77" s="2" t="s">
        <v>97</v>
      </c>
      <c r="C77" s="194">
        <f t="shared" ref="C77:AN77" si="105">-C65/C79</f>
        <v>5.3950148413437704</v>
      </c>
      <c r="D77" s="194">
        <f t="shared" si="105"/>
        <v>15.95966880777434</v>
      </c>
      <c r="E77" s="194">
        <f t="shared" si="105"/>
        <v>7.867303607807318</v>
      </c>
      <c r="F77" s="194">
        <f t="shared" si="105"/>
        <v>7.3597843405019718</v>
      </c>
      <c r="G77" s="194">
        <f t="shared" si="105"/>
        <v>9.9119987384714836</v>
      </c>
      <c r="H77" s="194">
        <f t="shared" si="105"/>
        <v>7.7635576314203645</v>
      </c>
      <c r="I77" s="194">
        <f t="shared" si="105"/>
        <v>9.137808670450319</v>
      </c>
      <c r="J77" s="195">
        <f t="shared" si="105"/>
        <v>11.054395825682448</v>
      </c>
      <c r="K77" s="195">
        <f t="shared" si="105"/>
        <v>10.800642600395475</v>
      </c>
      <c r="L77" s="196">
        <f t="shared" si="105"/>
        <v>10.093543244737679</v>
      </c>
      <c r="M77" s="197">
        <f t="shared" si="105"/>
        <v>14.877779676080996</v>
      </c>
      <c r="N77" s="194">
        <f t="shared" si="105"/>
        <v>5.6563619551114597</v>
      </c>
      <c r="O77" s="194">
        <f t="shared" si="105"/>
        <v>7.9646962352690807</v>
      </c>
      <c r="P77" s="194">
        <f t="shared" si="105"/>
        <v>9.1789153710005014</v>
      </c>
      <c r="Q77" s="194">
        <f t="shared" si="105"/>
        <v>6.5906215364272471</v>
      </c>
      <c r="R77" s="194">
        <f t="shared" si="105"/>
        <v>5.8227087254779537</v>
      </c>
      <c r="S77" s="194">
        <f t="shared" si="105"/>
        <v>7.9774321442678442</v>
      </c>
      <c r="T77" s="194">
        <f t="shared" si="105"/>
        <v>7.3541481943218558</v>
      </c>
      <c r="U77" s="194">
        <f t="shared" si="105"/>
        <v>18.702335549925024</v>
      </c>
      <c r="V77" s="194">
        <f t="shared" si="105"/>
        <v>7.1178376714455958</v>
      </c>
      <c r="W77" s="194">
        <f t="shared" si="105"/>
        <v>5.77983119304273</v>
      </c>
      <c r="X77" s="194">
        <f t="shared" si="105"/>
        <v>8.2371928127551755</v>
      </c>
      <c r="Y77" s="194">
        <f t="shared" si="105"/>
        <v>9.8956667016845472</v>
      </c>
      <c r="Z77" s="194">
        <f t="shared" si="105"/>
        <v>10.074624380255322</v>
      </c>
      <c r="AA77" s="194">
        <f t="shared" si="105"/>
        <v>7.4648372191766068</v>
      </c>
      <c r="AB77" s="194">
        <f t="shared" si="105"/>
        <v>7.9870822798366978</v>
      </c>
      <c r="AC77" s="194">
        <f t="shared" si="105"/>
        <v>11.329733703898233</v>
      </c>
      <c r="AD77" s="194">
        <f t="shared" si="105"/>
        <v>10.972128058883877</v>
      </c>
      <c r="AE77" s="194">
        <f t="shared" si="105"/>
        <v>9.912284413283114</v>
      </c>
      <c r="AF77" s="194">
        <f t="shared" si="105"/>
        <v>10.497674701701232</v>
      </c>
      <c r="AG77" s="194">
        <f t="shared" si="105"/>
        <v>12.809899560641563</v>
      </c>
      <c r="AH77" s="194">
        <f t="shared" si="105"/>
        <v>9.6039768726212955</v>
      </c>
      <c r="AI77" s="194">
        <f t="shared" si="105"/>
        <v>10.175716151144124</v>
      </c>
      <c r="AJ77" s="194">
        <f t="shared" si="105"/>
        <v>8.1397682262961464</v>
      </c>
      <c r="AK77" s="194">
        <f t="shared" si="105"/>
        <v>14.930372600164681</v>
      </c>
      <c r="AL77" s="194">
        <f t="shared" si="105"/>
        <v>20.082917423323892</v>
      </c>
      <c r="AM77" s="194">
        <f t="shared" si="105"/>
        <v>12.389356055344402</v>
      </c>
      <c r="AN77" s="228">
        <f t="shared" si="105"/>
        <v>12.559550531429677</v>
      </c>
      <c r="AO77" s="194">
        <f>-AO65/AO79</f>
        <v>8.5925380097062938</v>
      </c>
      <c r="AP77" s="194">
        <f t="shared" ref="AP77:AU77" si="106">-AP65/AP79</f>
        <v>9.6172604735094858</v>
      </c>
      <c r="AQ77" s="194">
        <f t="shared" si="106"/>
        <v>10.438030318348382</v>
      </c>
      <c r="AR77" s="194">
        <f t="shared" si="106"/>
        <v>11.633823615787447</v>
      </c>
      <c r="AS77" s="194">
        <f t="shared" si="106"/>
        <v>9.9028229653974833</v>
      </c>
      <c r="AT77" s="194">
        <f t="shared" si="106"/>
        <v>11.588961633760146</v>
      </c>
      <c r="AU77" s="199">
        <f t="shared" si="106"/>
        <v>16.121840803719572</v>
      </c>
      <c r="AV77" s="200"/>
      <c r="AW77" s="200"/>
      <c r="AX77" s="200"/>
      <c r="AZ77" s="46">
        <v>0</v>
      </c>
      <c r="BA77" s="46">
        <v>0</v>
      </c>
      <c r="BB77" s="46">
        <v>0</v>
      </c>
      <c r="BC77" s="46">
        <v>0</v>
      </c>
      <c r="BD77" s="46">
        <v>9.9028229653974833</v>
      </c>
      <c r="BE77" s="46"/>
      <c r="BH77" s="200"/>
    </row>
    <row r="78" spans="1:67" s="29" customFormat="1" ht="25" x14ac:dyDescent="0.5">
      <c r="A78" s="281" t="s">
        <v>115</v>
      </c>
      <c r="B78" s="18"/>
      <c r="C78" s="19"/>
      <c r="D78" s="19"/>
      <c r="E78" s="19"/>
      <c r="F78" s="19"/>
      <c r="G78" s="20"/>
      <c r="H78" s="20"/>
      <c r="I78" s="20"/>
      <c r="J78" s="20"/>
      <c r="K78" s="20"/>
      <c r="L78" s="82"/>
      <c r="M78" s="83"/>
      <c r="N78" s="20"/>
      <c r="O78" s="20"/>
      <c r="P78" s="20"/>
      <c r="Q78" s="20"/>
      <c r="R78" s="20"/>
      <c r="S78" s="20"/>
      <c r="T78" s="20"/>
      <c r="U78" s="20"/>
      <c r="V78" s="20"/>
      <c r="W78" s="20"/>
      <c r="X78" s="20"/>
      <c r="Y78" s="20"/>
      <c r="Z78" s="20"/>
      <c r="AA78" s="20"/>
      <c r="AB78" s="20"/>
      <c r="AC78" s="19"/>
      <c r="AD78" s="19"/>
      <c r="AE78" s="19"/>
      <c r="AF78" s="19"/>
      <c r="AG78" s="19"/>
      <c r="AH78" s="19"/>
      <c r="AI78" s="19"/>
      <c r="AJ78" s="19"/>
      <c r="AK78" s="19"/>
      <c r="AL78" s="19"/>
      <c r="AM78" s="19"/>
      <c r="AN78" s="25"/>
      <c r="AO78" s="19"/>
      <c r="AP78" s="19"/>
      <c r="AQ78" s="19"/>
      <c r="AR78" s="19"/>
      <c r="AS78" s="19"/>
      <c r="AT78" s="19"/>
      <c r="AU78" s="26"/>
      <c r="AV78" s="27"/>
      <c r="AW78" s="27"/>
      <c r="AX78" s="27"/>
      <c r="AY78" s="28"/>
      <c r="AZ78" s="46"/>
      <c r="BA78" s="46"/>
      <c r="BB78" s="46"/>
      <c r="BC78" s="46"/>
      <c r="BD78" s="46"/>
      <c r="BE78" s="46"/>
      <c r="BH78" s="27"/>
    </row>
    <row r="79" spans="1:67" x14ac:dyDescent="0.3">
      <c r="A79" s="280" t="s">
        <v>50</v>
      </c>
      <c r="B79" s="2" t="s">
        <v>48</v>
      </c>
      <c r="C79" s="4">
        <f t="shared" ref="C79:AU79" si="107">C6</f>
        <v>3.1855030000000002</v>
      </c>
      <c r="D79" s="4">
        <f t="shared" si="107"/>
        <v>4.3613119999999999</v>
      </c>
      <c r="E79" s="4">
        <f t="shared" si="107"/>
        <v>5.2548760000000003</v>
      </c>
      <c r="F79" s="4">
        <f t="shared" si="107"/>
        <v>5.8039160000000001</v>
      </c>
      <c r="G79" s="4">
        <f t="shared" si="107"/>
        <v>6.2494175399999996</v>
      </c>
      <c r="H79" s="4">
        <f t="shared" si="107"/>
        <v>7.023597275263648</v>
      </c>
      <c r="I79" s="4">
        <f t="shared" si="107"/>
        <v>8.728926665510043</v>
      </c>
      <c r="J79" s="229">
        <f t="shared" si="107"/>
        <v>9.1032677084520284</v>
      </c>
      <c r="K79" s="229">
        <f t="shared" si="107"/>
        <v>10.419398600419296</v>
      </c>
      <c r="L79" s="230">
        <f t="shared" si="107"/>
        <v>9.9069598280693416</v>
      </c>
      <c r="M79" s="231">
        <f t="shared" si="107"/>
        <v>12.277152947344794</v>
      </c>
      <c r="N79" s="4">
        <f t="shared" si="107"/>
        <v>1.4233449847838788</v>
      </c>
      <c r="O79" s="4">
        <f t="shared" si="107"/>
        <v>1.4457370687095275</v>
      </c>
      <c r="P79" s="4">
        <f t="shared" si="107"/>
        <v>1.470999958875725</v>
      </c>
      <c r="Q79" s="4">
        <f t="shared" si="107"/>
        <v>1.4638338576308696</v>
      </c>
      <c r="R79" s="4">
        <f t="shared" si="107"/>
        <v>1.5054495400000001</v>
      </c>
      <c r="S79" s="4">
        <f t="shared" si="107"/>
        <v>1.5868450000000001</v>
      </c>
      <c r="T79" s="4">
        <f t="shared" si="107"/>
        <v>1.6325160000000001</v>
      </c>
      <c r="U79" s="4">
        <f t="shared" si="107"/>
        <v>1.524607</v>
      </c>
      <c r="V79" s="4">
        <f t="shared" si="107"/>
        <v>1.6267209389142077</v>
      </c>
      <c r="W79" s="4">
        <f t="shared" si="107"/>
        <v>1.8145852072488726</v>
      </c>
      <c r="X79" s="4">
        <f t="shared" si="107"/>
        <v>1.8015288626199988</v>
      </c>
      <c r="Y79" s="4">
        <f t="shared" si="107"/>
        <v>1.7807622664805691</v>
      </c>
      <c r="Z79" s="4">
        <f t="shared" si="107"/>
        <v>1.7647709200019872</v>
      </c>
      <c r="AA79" s="4">
        <f t="shared" si="107"/>
        <v>2.3193589555325862</v>
      </c>
      <c r="AB79" s="4">
        <f t="shared" si="107"/>
        <v>2.3795751199698389</v>
      </c>
      <c r="AC79" s="4">
        <f t="shared" si="107"/>
        <v>2.2652216700056305</v>
      </c>
      <c r="AD79" s="4">
        <f t="shared" si="107"/>
        <v>2.1881375496729887</v>
      </c>
      <c r="AE79" s="4">
        <f t="shared" si="107"/>
        <v>2.2228976203174389</v>
      </c>
      <c r="AF79" s="4">
        <f t="shared" si="107"/>
        <v>2.3866285300104808</v>
      </c>
      <c r="AG79" s="4">
        <f t="shared" si="107"/>
        <v>2.3056040084511196</v>
      </c>
      <c r="AH79" s="4">
        <f t="shared" si="107"/>
        <v>2.325123570352289</v>
      </c>
      <c r="AI79" s="4">
        <f t="shared" si="107"/>
        <v>2.5462493404533282</v>
      </c>
      <c r="AJ79" s="4">
        <f t="shared" si="107"/>
        <v>2.7299829088126062</v>
      </c>
      <c r="AK79" s="4">
        <f t="shared" si="107"/>
        <v>2.8180427808010728</v>
      </c>
      <c r="AL79" s="4">
        <f t="shared" si="107"/>
        <v>2.9662154634429299</v>
      </c>
      <c r="AM79" s="4">
        <f t="shared" si="107"/>
        <v>3.1478780257755492</v>
      </c>
      <c r="AN79" s="232">
        <f t="shared" si="107"/>
        <v>3.3450166773252423</v>
      </c>
      <c r="AO79" s="4">
        <f t="shared" si="107"/>
        <v>4.0841298755345736</v>
      </c>
      <c r="AP79" s="4">
        <f t="shared" si="107"/>
        <v>4.6447967899754694</v>
      </c>
      <c r="AQ79" s="4">
        <f t="shared" si="107"/>
        <v>4.4110351699904271</v>
      </c>
      <c r="AR79" s="4">
        <f t="shared" si="107"/>
        <v>4.6922325384616004</v>
      </c>
      <c r="AS79" s="4">
        <f t="shared" si="107"/>
        <v>4.8713729108056167</v>
      </c>
      <c r="AT79" s="4">
        <f t="shared" si="107"/>
        <v>5.548025689613679</v>
      </c>
      <c r="AU79" s="233">
        <f t="shared" si="107"/>
        <v>6.1140934892184795</v>
      </c>
      <c r="AV79" s="234"/>
      <c r="AW79" s="234"/>
      <c r="AX79" s="234"/>
      <c r="AZ79" s="46">
        <v>0</v>
      </c>
      <c r="BA79" s="46">
        <v>0</v>
      </c>
      <c r="BB79" s="46">
        <v>0</v>
      </c>
      <c r="BC79" s="46">
        <v>0</v>
      </c>
      <c r="BD79" s="46">
        <v>0</v>
      </c>
      <c r="BE79" s="46"/>
      <c r="BH79" s="4">
        <f>BH6</f>
        <v>3.2194926773252437</v>
      </c>
    </row>
    <row r="80" spans="1:67" hidden="1" outlineLevel="1" x14ac:dyDescent="0.3">
      <c r="A80" s="280" t="s">
        <v>58</v>
      </c>
      <c r="B80" s="2" t="s">
        <v>97</v>
      </c>
      <c r="C80" s="4"/>
      <c r="D80" s="4"/>
      <c r="E80" s="4"/>
      <c r="F80" s="4"/>
      <c r="G80" s="4"/>
      <c r="H80" s="4"/>
      <c r="I80" s="4"/>
      <c r="J80" s="229"/>
      <c r="K80" s="229"/>
      <c r="L80" s="230"/>
      <c r="M80" s="231"/>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232"/>
      <c r="AO80" s="4"/>
      <c r="AP80" s="4"/>
      <c r="AQ80" s="4"/>
      <c r="AR80" s="4"/>
      <c r="AS80" s="4"/>
      <c r="AT80" s="4"/>
      <c r="AU80" s="233"/>
      <c r="AV80" s="234"/>
      <c r="AW80" s="234"/>
      <c r="AX80" s="234"/>
      <c r="AZ80" s="46">
        <v>0</v>
      </c>
      <c r="BA80" s="46">
        <v>0</v>
      </c>
      <c r="BB80" s="46">
        <v>0</v>
      </c>
      <c r="BC80" s="46">
        <v>0</v>
      </c>
      <c r="BD80" s="46">
        <v>0</v>
      </c>
      <c r="BE80" s="46"/>
      <c r="BH80" s="4"/>
    </row>
    <row r="81" spans="1:60" hidden="1" outlineLevel="1" x14ac:dyDescent="0.3">
      <c r="A81" s="280" t="s">
        <v>59</v>
      </c>
      <c r="B81" s="2" t="s">
        <v>97</v>
      </c>
      <c r="C81" s="4"/>
      <c r="D81" s="4"/>
      <c r="E81" s="4"/>
      <c r="F81" s="4"/>
      <c r="G81" s="4"/>
      <c r="H81" s="4"/>
      <c r="I81" s="4"/>
      <c r="J81" s="229"/>
      <c r="K81" s="229"/>
      <c r="L81" s="230"/>
      <c r="M81" s="23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232"/>
      <c r="AO81" s="4"/>
      <c r="AP81" s="4"/>
      <c r="AQ81" s="4"/>
      <c r="AR81" s="4"/>
      <c r="AS81" s="4"/>
      <c r="AT81" s="4"/>
      <c r="AU81" s="233"/>
      <c r="AV81" s="234"/>
      <c r="AW81" s="234"/>
      <c r="AX81" s="234"/>
      <c r="AZ81" s="46">
        <v>0</v>
      </c>
      <c r="BA81" s="46">
        <v>0</v>
      </c>
      <c r="BB81" s="46">
        <v>0</v>
      </c>
      <c r="BC81" s="46">
        <v>0</v>
      </c>
      <c r="BD81" s="46">
        <v>0</v>
      </c>
      <c r="BE81" s="46"/>
      <c r="BH81" s="4"/>
    </row>
    <row r="82" spans="1:60" collapsed="1" x14ac:dyDescent="0.3">
      <c r="A82" s="293" t="s">
        <v>38</v>
      </c>
      <c r="B82" s="8" t="s">
        <v>97</v>
      </c>
      <c r="C82" s="132">
        <f t="shared" ref="C82:AU82" si="108">C15/C6</f>
        <v>124.76172585553105</v>
      </c>
      <c r="D82" s="132">
        <f t="shared" si="108"/>
        <v>127.01538402330497</v>
      </c>
      <c r="E82" s="132">
        <f t="shared" si="108"/>
        <v>87.788831069069033</v>
      </c>
      <c r="F82" s="132">
        <f t="shared" si="108"/>
        <v>82.326713248945467</v>
      </c>
      <c r="G82" s="132">
        <f t="shared" si="108"/>
        <v>90.933701121908797</v>
      </c>
      <c r="H82" s="132">
        <f t="shared" si="108"/>
        <v>91.181396547553973</v>
      </c>
      <c r="I82" s="132">
        <f t="shared" si="108"/>
        <v>88.837680038554495</v>
      </c>
      <c r="J82" s="235">
        <f t="shared" si="108"/>
        <v>110.3169891515381</v>
      </c>
      <c r="K82" s="235">
        <f t="shared" si="108"/>
        <v>138.3385808252454</v>
      </c>
      <c r="L82" s="236">
        <f t="shared" si="108"/>
        <v>139.22371882492291</v>
      </c>
      <c r="M82" s="237">
        <f t="shared" si="108"/>
        <v>102.95552521990591</v>
      </c>
      <c r="N82" s="132">
        <f t="shared" si="108"/>
        <v>64.325436219449699</v>
      </c>
      <c r="O82" s="132">
        <f t="shared" si="108"/>
        <v>91.963781128324953</v>
      </c>
      <c r="P82" s="132">
        <f t="shared" si="108"/>
        <v>86.5460882440956</v>
      </c>
      <c r="Q82" s="132">
        <f t="shared" si="108"/>
        <v>86.072132404468661</v>
      </c>
      <c r="R82" s="132">
        <f t="shared" si="108"/>
        <v>92.820602816529117</v>
      </c>
      <c r="S82" s="132">
        <f t="shared" si="108"/>
        <v>96.418933172768845</v>
      </c>
      <c r="T82" s="132">
        <f t="shared" si="108"/>
        <v>83.131017270574233</v>
      </c>
      <c r="U82" s="132">
        <f t="shared" si="108"/>
        <v>91.716301417136677</v>
      </c>
      <c r="V82" s="132">
        <f t="shared" si="108"/>
        <v>89.649831637265081</v>
      </c>
      <c r="W82" s="132">
        <f t="shared" si="108"/>
        <v>103.12425288881354</v>
      </c>
      <c r="X82" s="132">
        <f t="shared" si="108"/>
        <v>92.823933390307559</v>
      </c>
      <c r="Y82" s="132">
        <f t="shared" si="108"/>
        <v>78.749091749133655</v>
      </c>
      <c r="Z82" s="132">
        <f t="shared" si="108"/>
        <v>76.366059661398708</v>
      </c>
      <c r="AA82" s="132">
        <f t="shared" si="108"/>
        <v>94.463677442157291</v>
      </c>
      <c r="AB82" s="132">
        <f t="shared" si="108"/>
        <v>91.05480632073251</v>
      </c>
      <c r="AC82" s="132">
        <f t="shared" si="108"/>
        <v>90.464464302078028</v>
      </c>
      <c r="AD82" s="132">
        <f t="shared" si="108"/>
        <v>99.996777147433136</v>
      </c>
      <c r="AE82" s="132">
        <f t="shared" si="108"/>
        <v>107.29577895848711</v>
      </c>
      <c r="AF82" s="132">
        <f t="shared" si="108"/>
        <v>122.03390006915461</v>
      </c>
      <c r="AG82" s="132">
        <f t="shared" si="108"/>
        <v>110.89556659628376</v>
      </c>
      <c r="AH82" s="132">
        <f t="shared" si="108"/>
        <v>140.30362565143679</v>
      </c>
      <c r="AI82" s="132">
        <f t="shared" si="108"/>
        <v>152.55251977889105</v>
      </c>
      <c r="AJ82" s="132">
        <f t="shared" si="108"/>
        <v>149.79672782911891</v>
      </c>
      <c r="AK82" s="132">
        <f t="shared" si="108"/>
        <v>112.77411789154273</v>
      </c>
      <c r="AL82" s="132">
        <f t="shared" si="108"/>
        <v>102.38564290273666</v>
      </c>
      <c r="AM82" s="132">
        <f t="shared" si="108"/>
        <v>114.80964539306214</v>
      </c>
      <c r="AN82" s="238">
        <f t="shared" si="108"/>
        <v>84.033603158520165</v>
      </c>
      <c r="AO82" s="132">
        <f t="shared" si="108"/>
        <v>86.643615261442918</v>
      </c>
      <c r="AP82" s="132">
        <f t="shared" si="108"/>
        <v>90.766902329699548</v>
      </c>
      <c r="AQ82" s="132">
        <f t="shared" si="108"/>
        <v>103.6750370413618</v>
      </c>
      <c r="AR82" s="132">
        <f t="shared" si="108"/>
        <v>116.560900576479</v>
      </c>
      <c r="AS82" s="132">
        <f t="shared" si="108"/>
        <v>146.70607916184875</v>
      </c>
      <c r="AT82" s="132">
        <f t="shared" si="108"/>
        <v>130.99160606187175</v>
      </c>
      <c r="AU82" s="239">
        <f t="shared" si="108"/>
        <v>108.78221575535022</v>
      </c>
      <c r="AV82" s="240"/>
      <c r="AW82" s="240"/>
      <c r="AX82" s="240"/>
      <c r="AZ82" s="46">
        <v>0</v>
      </c>
      <c r="BA82" s="46">
        <v>0</v>
      </c>
      <c r="BB82" s="46">
        <v>0</v>
      </c>
      <c r="BC82" s="46">
        <v>0</v>
      </c>
      <c r="BD82" s="46">
        <v>0</v>
      </c>
      <c r="BE82" s="46"/>
      <c r="BH82" s="132">
        <f>BH15/BH6</f>
        <v>86.459500916326633</v>
      </c>
    </row>
    <row r="83" spans="1:60" hidden="1" outlineLevel="1" x14ac:dyDescent="0.3">
      <c r="A83" s="283"/>
      <c r="C83" s="108"/>
      <c r="D83" s="108"/>
      <c r="E83" s="108"/>
      <c r="F83" s="108"/>
      <c r="G83" s="108"/>
      <c r="H83" s="108"/>
      <c r="I83" s="108"/>
      <c r="J83" s="241"/>
      <c r="K83" s="241"/>
      <c r="L83" s="242"/>
      <c r="M83" s="243"/>
      <c r="N83" s="108"/>
      <c r="O83" s="108"/>
      <c r="P83" s="108"/>
      <c r="Q83" s="108"/>
      <c r="R83" s="108"/>
      <c r="S83" s="108"/>
      <c r="T83" s="108"/>
      <c r="U83" s="108"/>
      <c r="V83" s="108"/>
      <c r="W83" s="108"/>
      <c r="X83" s="108"/>
      <c r="Y83" s="108"/>
      <c r="Z83" s="108"/>
      <c r="AA83" s="108"/>
      <c r="AB83" s="108"/>
      <c r="AC83" s="108"/>
      <c r="AD83" s="108"/>
      <c r="AE83" s="108"/>
      <c r="AF83" s="108"/>
      <c r="AG83" s="108"/>
      <c r="AH83" s="108"/>
      <c r="AI83" s="108"/>
      <c r="AJ83" s="108"/>
      <c r="AK83" s="108"/>
      <c r="AL83" s="108"/>
      <c r="AM83" s="108"/>
      <c r="AN83" s="244"/>
      <c r="AO83" s="108"/>
      <c r="AP83" s="108"/>
      <c r="AQ83" s="108"/>
      <c r="AR83" s="108"/>
      <c r="AS83" s="108"/>
      <c r="AT83" s="108"/>
      <c r="AU83" s="245"/>
      <c r="AV83" s="246"/>
      <c r="AW83" s="246"/>
      <c r="AX83" s="246"/>
      <c r="AZ83" s="46">
        <v>0</v>
      </c>
      <c r="BA83" s="46">
        <v>0</v>
      </c>
      <c r="BB83" s="46">
        <v>0</v>
      </c>
      <c r="BC83" s="46">
        <v>0</v>
      </c>
      <c r="BD83" s="46">
        <v>0</v>
      </c>
      <c r="BE83" s="46"/>
      <c r="BH83" s="108"/>
    </row>
    <row r="84" spans="1:60" collapsed="1" x14ac:dyDescent="0.3">
      <c r="A84" s="283" t="s">
        <v>60</v>
      </c>
      <c r="B84" s="2" t="s">
        <v>97</v>
      </c>
      <c r="C84" s="108">
        <f t="shared" ref="C84:AU84" si="109">C16/C6</f>
        <v>-34.371965746068987</v>
      </c>
      <c r="D84" s="108">
        <f t="shared" si="109"/>
        <v>-35.90825611881916</v>
      </c>
      <c r="E84" s="108">
        <f t="shared" si="109"/>
        <v>-41.131260287003251</v>
      </c>
      <c r="F84" s="108">
        <f t="shared" si="109"/>
        <v>-38.357343978278642</v>
      </c>
      <c r="G84" s="108">
        <f t="shared" si="109"/>
        <v>-38.909519532069979</v>
      </c>
      <c r="H84" s="108">
        <f t="shared" si="109"/>
        <v>-38.72321010274927</v>
      </c>
      <c r="I84" s="108">
        <f t="shared" si="109"/>
        <v>-35.908939532748803</v>
      </c>
      <c r="J84" s="241">
        <f t="shared" si="109"/>
        <v>-39.198795361148193</v>
      </c>
      <c r="K84" s="241">
        <f t="shared" si="109"/>
        <v>-42.368273743832169</v>
      </c>
      <c r="L84" s="242">
        <f t="shared" si="109"/>
        <v>-41.744925751254719</v>
      </c>
      <c r="M84" s="243">
        <f t="shared" si="109"/>
        <v>-43.086479045739615</v>
      </c>
      <c r="N84" s="108">
        <f t="shared" si="109"/>
        <v>-40.614001089075643</v>
      </c>
      <c r="O84" s="108">
        <f t="shared" si="109"/>
        <v>-38.173178917515578</v>
      </c>
      <c r="P84" s="108">
        <f t="shared" si="109"/>
        <v>-38.74383463572331</v>
      </c>
      <c r="Q84" s="108">
        <f t="shared" si="109"/>
        <v>-40.626029021107954</v>
      </c>
      <c r="R84" s="108">
        <f t="shared" si="109"/>
        <v>-37.998331741567355</v>
      </c>
      <c r="S84" s="108">
        <f t="shared" si="109"/>
        <v>-38.726642618361446</v>
      </c>
      <c r="T84" s="108">
        <f t="shared" si="109"/>
        <v>-38.822474772741081</v>
      </c>
      <c r="U84" s="108">
        <f t="shared" si="109"/>
        <v>-40.092805794379004</v>
      </c>
      <c r="V84" s="108">
        <f t="shared" si="109"/>
        <v>-38.768674631885972</v>
      </c>
      <c r="W84" s="108">
        <f t="shared" si="109"/>
        <v>-39.152823754942432</v>
      </c>
      <c r="X84" s="108">
        <f t="shared" si="109"/>
        <v>-37.669632717008433</v>
      </c>
      <c r="Y84" s="108">
        <f t="shared" si="109"/>
        <v>-39.309768684683817</v>
      </c>
      <c r="Z84" s="108">
        <f t="shared" si="109"/>
        <v>-37.228788501187964</v>
      </c>
      <c r="AA84" s="108">
        <f t="shared" si="109"/>
        <v>-35.936240154525336</v>
      </c>
      <c r="AB84" s="108">
        <f t="shared" si="109"/>
        <v>-34.208724243322209</v>
      </c>
      <c r="AC84" s="108">
        <f t="shared" si="109"/>
        <v>-36.63877494060214</v>
      </c>
      <c r="AD84" s="108">
        <f t="shared" si="109"/>
        <v>-36.567597666109883</v>
      </c>
      <c r="AE84" s="108">
        <f t="shared" si="109"/>
        <v>-37.681152459957794</v>
      </c>
      <c r="AF84" s="108">
        <f t="shared" si="109"/>
        <v>-39.210059013530355</v>
      </c>
      <c r="AG84" s="108">
        <f t="shared" si="109"/>
        <v>-43.147480860989418</v>
      </c>
      <c r="AH84" s="108">
        <f t="shared" si="109"/>
        <v>-41.595940421350214</v>
      </c>
      <c r="AI84" s="108">
        <f t="shared" si="109"/>
        <v>-39.583269444560173</v>
      </c>
      <c r="AJ84" s="108">
        <f t="shared" si="109"/>
        <v>-42.703462361824798</v>
      </c>
      <c r="AK84" s="108">
        <f t="shared" si="109"/>
        <v>-45.197196934216706</v>
      </c>
      <c r="AL84" s="108">
        <f t="shared" si="109"/>
        <v>-42.492572243973314</v>
      </c>
      <c r="AM84" s="108">
        <f t="shared" si="109"/>
        <v>-41.339694311259237</v>
      </c>
      <c r="AN84" s="244">
        <f t="shared" si="109"/>
        <v>-43.4787723104156</v>
      </c>
      <c r="AO84" s="108">
        <f t="shared" si="109"/>
        <v>-36.494756118611392</v>
      </c>
      <c r="AP84" s="108">
        <f t="shared" si="109"/>
        <v>-35.393836046398498</v>
      </c>
      <c r="AQ84" s="108">
        <f t="shared" si="109"/>
        <v>-37.128762609472368</v>
      </c>
      <c r="AR84" s="108">
        <f t="shared" si="109"/>
        <v>-41.144774635582841</v>
      </c>
      <c r="AS84" s="108">
        <f t="shared" si="109"/>
        <v>-40.543924441248691</v>
      </c>
      <c r="AT84" s="108">
        <f t="shared" si="109"/>
        <v>-43.970120287024926</v>
      </c>
      <c r="AU84" s="245">
        <f t="shared" si="109"/>
        <v>-41.899006064916385</v>
      </c>
      <c r="AV84" s="246"/>
      <c r="AW84" s="246"/>
      <c r="AX84" s="246"/>
      <c r="AZ84" s="46">
        <v>0</v>
      </c>
      <c r="BA84" s="46">
        <v>0</v>
      </c>
      <c r="BB84" s="46">
        <v>0</v>
      </c>
      <c r="BC84" s="46">
        <v>0</v>
      </c>
      <c r="BD84" s="46">
        <v>0</v>
      </c>
      <c r="BE84" s="46"/>
      <c r="BH84" s="108">
        <f>BH16/BH6</f>
        <v>-41.230971247894317</v>
      </c>
    </row>
    <row r="85" spans="1:60" x14ac:dyDescent="0.3">
      <c r="A85" s="283" t="s">
        <v>61</v>
      </c>
      <c r="B85" s="2" t="s">
        <v>97</v>
      </c>
      <c r="C85" s="241">
        <f t="shared" ref="C85:AU85" si="110">C18/C6</f>
        <v>-12.830888751602355</v>
      </c>
      <c r="D85" s="241">
        <f t="shared" si="110"/>
        <v>-14.157296120547841</v>
      </c>
      <c r="E85" s="241">
        <f t="shared" si="110"/>
        <v>-19.432862688301434</v>
      </c>
      <c r="F85" s="241">
        <f t="shared" si="110"/>
        <v>-20.337467729892801</v>
      </c>
      <c r="G85" s="241">
        <f t="shared" si="110"/>
        <v>-17.147543043664026</v>
      </c>
      <c r="H85" s="241">
        <f t="shared" si="110"/>
        <v>-14.867738922371309</v>
      </c>
      <c r="I85" s="241">
        <f t="shared" si="110"/>
        <v>-13.303282788139448</v>
      </c>
      <c r="J85" s="241">
        <f t="shared" si="110"/>
        <v>-12.178634654220728</v>
      </c>
      <c r="K85" s="241">
        <f t="shared" si="110"/>
        <v>-11.818614973315869</v>
      </c>
      <c r="L85" s="242">
        <f t="shared" si="110"/>
        <v>-11.019861254923942</v>
      </c>
      <c r="M85" s="243">
        <f t="shared" si="110"/>
        <v>-14.000754482400247</v>
      </c>
      <c r="N85" s="241">
        <f t="shared" si="110"/>
        <v>-19.045915774795773</v>
      </c>
      <c r="O85" s="241">
        <f t="shared" si="110"/>
        <v>-20.593615727458022</v>
      </c>
      <c r="P85" s="241">
        <f t="shared" si="110"/>
        <v>-19.286460035518935</v>
      </c>
      <c r="Q85" s="241">
        <f t="shared" si="110"/>
        <v>-22.396469334535464</v>
      </c>
      <c r="R85" s="241">
        <f t="shared" si="110"/>
        <v>-17.396985405348889</v>
      </c>
      <c r="S85" s="241">
        <f t="shared" si="110"/>
        <v>-17.596991852885498</v>
      </c>
      <c r="T85" s="241">
        <f t="shared" si="110"/>
        <v>-17.003556492553848</v>
      </c>
      <c r="U85" s="241">
        <f t="shared" si="110"/>
        <v>-16.587616363639686</v>
      </c>
      <c r="V85" s="241">
        <f t="shared" si="110"/>
        <v>-15.369971452228384</v>
      </c>
      <c r="W85" s="241">
        <f t="shared" si="110"/>
        <v>-14.791203373174639</v>
      </c>
      <c r="X85" s="241">
        <f t="shared" si="110"/>
        <v>-14.196754240298898</v>
      </c>
      <c r="Y85" s="241">
        <f t="shared" si="110"/>
        <v>-15.165749714714053</v>
      </c>
      <c r="Z85" s="241">
        <f t="shared" si="110"/>
        <v>-15.051585243853527</v>
      </c>
      <c r="AA85" s="241">
        <f t="shared" si="110"/>
        <v>-13.141398937717803</v>
      </c>
      <c r="AB85" s="241">
        <f t="shared" si="110"/>
        <v>-12.815250342839644</v>
      </c>
      <c r="AC85" s="241">
        <f t="shared" si="110"/>
        <v>-12.619651366582621</v>
      </c>
      <c r="AD85" s="241">
        <f t="shared" si="110"/>
        <v>-12.828694256493623</v>
      </c>
      <c r="AE85" s="241">
        <f t="shared" si="110"/>
        <v>-12.866403222207675</v>
      </c>
      <c r="AF85" s="241">
        <f t="shared" si="110"/>
        <v>-11.972751002616393</v>
      </c>
      <c r="AG85" s="241">
        <f t="shared" si="110"/>
        <v>-11.111716340161669</v>
      </c>
      <c r="AH85" s="241">
        <f t="shared" si="110"/>
        <v>-11.646232280242625</v>
      </c>
      <c r="AI85" s="241">
        <f t="shared" si="110"/>
        <v>-9.7865430950229317</v>
      </c>
      <c r="AJ85" s="241">
        <f t="shared" si="110"/>
        <v>-11.559118866753622</v>
      </c>
      <c r="AK85" s="241">
        <f t="shared" si="110"/>
        <v>-14.048315927917679</v>
      </c>
      <c r="AL85" s="241">
        <f t="shared" si="110"/>
        <v>-14.292044501205476</v>
      </c>
      <c r="AM85" s="241">
        <f t="shared" si="110"/>
        <v>-13.876468384429575</v>
      </c>
      <c r="AN85" s="244">
        <f t="shared" si="110"/>
        <v>-13.819343826449346</v>
      </c>
      <c r="AO85" s="241">
        <f t="shared" si="110"/>
        <v>-13.966799046820137</v>
      </c>
      <c r="AP85" s="241">
        <f t="shared" si="110"/>
        <v>-12.719858647641141</v>
      </c>
      <c r="AQ85" s="241">
        <f t="shared" si="110"/>
        <v>-12.847697317435118</v>
      </c>
      <c r="AR85" s="241">
        <f t="shared" si="110"/>
        <v>-11.549667757508972</v>
      </c>
      <c r="AS85" s="241">
        <f t="shared" si="110"/>
        <v>-10.674179339928777</v>
      </c>
      <c r="AT85" s="241">
        <f t="shared" si="110"/>
        <v>-12.823472025993061</v>
      </c>
      <c r="AU85" s="245">
        <f t="shared" si="110"/>
        <v>-14.078082623072138</v>
      </c>
      <c r="AV85" s="246"/>
      <c r="AW85" s="246"/>
      <c r="AX85" s="246"/>
      <c r="AZ85" s="46">
        <v>0</v>
      </c>
      <c r="BA85" s="46">
        <v>0</v>
      </c>
      <c r="BB85" s="46">
        <v>0</v>
      </c>
      <c r="BC85" s="46">
        <v>0</v>
      </c>
      <c r="BD85" s="46">
        <v>0</v>
      </c>
      <c r="BE85" s="46"/>
      <c r="BH85" s="241">
        <f>BH18/BH6</f>
        <v>-12.123517866373749</v>
      </c>
    </row>
    <row r="86" spans="1:60" x14ac:dyDescent="0.3">
      <c r="A86" s="283" t="s">
        <v>116</v>
      </c>
      <c r="B86" s="2" t="s">
        <v>37</v>
      </c>
      <c r="C86" s="247"/>
      <c r="D86" s="247"/>
      <c r="E86" s="247"/>
      <c r="F86" s="247"/>
      <c r="G86" s="247"/>
      <c r="H86" s="247"/>
      <c r="I86" s="247"/>
      <c r="J86" s="247"/>
      <c r="K86" s="247"/>
      <c r="L86" s="248"/>
      <c r="M86" s="249"/>
      <c r="N86" s="241"/>
      <c r="O86" s="241"/>
      <c r="P86" s="241"/>
      <c r="Q86" s="241"/>
      <c r="R86" s="241"/>
      <c r="S86" s="241"/>
      <c r="T86" s="241"/>
      <c r="U86" s="241"/>
      <c r="V86" s="241"/>
      <c r="W86" s="241"/>
      <c r="X86" s="241"/>
      <c r="Y86" s="241"/>
      <c r="Z86" s="241"/>
      <c r="AA86" s="241"/>
      <c r="AB86" s="241"/>
      <c r="AC86" s="247"/>
      <c r="AD86" s="247"/>
      <c r="AE86" s="247"/>
      <c r="AF86" s="247"/>
      <c r="AG86" s="247"/>
      <c r="AH86" s="247"/>
      <c r="AI86" s="247"/>
      <c r="AJ86" s="247"/>
      <c r="AK86" s="247"/>
      <c r="AL86" s="247"/>
      <c r="AM86" s="247"/>
      <c r="AN86" s="250"/>
      <c r="AO86" s="247"/>
      <c r="AP86" s="247"/>
      <c r="AQ86" s="247"/>
      <c r="AR86" s="247"/>
      <c r="AS86" s="247"/>
      <c r="AT86" s="247"/>
      <c r="AU86" s="251"/>
      <c r="AV86" s="252"/>
      <c r="AW86" s="252"/>
      <c r="AX86" s="252"/>
      <c r="AZ86" s="46">
        <v>0</v>
      </c>
      <c r="BA86" s="46">
        <v>0</v>
      </c>
      <c r="BB86" s="46">
        <v>0</v>
      </c>
      <c r="BC86" s="46">
        <v>0</v>
      </c>
      <c r="BD86" s="46">
        <v>0</v>
      </c>
      <c r="BE86" s="46"/>
      <c r="BH86" s="247"/>
    </row>
    <row r="87" spans="1:60" s="171" customFormat="1" x14ac:dyDescent="0.3">
      <c r="A87" s="278" t="s">
        <v>117</v>
      </c>
      <c r="B87" s="254" t="s">
        <v>97</v>
      </c>
      <c r="C87" s="253">
        <f>SUM(C84:C85)</f>
        <v>-47.202854497671339</v>
      </c>
      <c r="D87" s="253">
        <f>SUM(D84:D85)</f>
        <v>-50.065552239367001</v>
      </c>
      <c r="E87" s="253">
        <f t="shared" ref="E87:I87" si="111">SUM(E84:E85)</f>
        <v>-60.564122975304684</v>
      </c>
      <c r="F87" s="253">
        <f t="shared" si="111"/>
        <v>-58.694811708171443</v>
      </c>
      <c r="G87" s="253">
        <f t="shared" si="111"/>
        <v>-56.057062575734008</v>
      </c>
      <c r="H87" s="253">
        <f t="shared" si="111"/>
        <v>-53.59094902512058</v>
      </c>
      <c r="I87" s="253">
        <f t="shared" si="111"/>
        <v>-49.212222320888252</v>
      </c>
      <c r="J87" s="253">
        <f>SUM(J84:J85)</f>
        <v>-51.377430015368923</v>
      </c>
      <c r="K87" s="253">
        <f>SUM(K84:K85)</f>
        <v>-54.186888717148037</v>
      </c>
      <c r="L87" s="255">
        <f t="shared" ref="L87:AF87" si="112">SUM(L84:L85)</f>
        <v>-52.764787006178665</v>
      </c>
      <c r="M87" s="256">
        <f t="shared" si="112"/>
        <v>-57.087233528139862</v>
      </c>
      <c r="N87" s="253">
        <f t="shared" si="112"/>
        <v>-59.659916863871416</v>
      </c>
      <c r="O87" s="253">
        <f t="shared" si="112"/>
        <v>-58.766794644973601</v>
      </c>
      <c r="P87" s="253">
        <f t="shared" si="112"/>
        <v>-58.030294671242245</v>
      </c>
      <c r="Q87" s="253">
        <f t="shared" si="112"/>
        <v>-63.022498355643421</v>
      </c>
      <c r="R87" s="253">
        <f t="shared" si="112"/>
        <v>-55.395317146916241</v>
      </c>
      <c r="S87" s="253">
        <f t="shared" si="112"/>
        <v>-56.323634471246947</v>
      </c>
      <c r="T87" s="253">
        <f t="shared" si="112"/>
        <v>-55.82603126529493</v>
      </c>
      <c r="U87" s="253">
        <f t="shared" si="112"/>
        <v>-56.680422158018686</v>
      </c>
      <c r="V87" s="253">
        <f t="shared" si="112"/>
        <v>-54.138646084114356</v>
      </c>
      <c r="W87" s="253">
        <f t="shared" si="112"/>
        <v>-53.944027128117071</v>
      </c>
      <c r="X87" s="253">
        <f t="shared" si="112"/>
        <v>-51.866386957307327</v>
      </c>
      <c r="Y87" s="253">
        <f t="shared" si="112"/>
        <v>-54.47551839939787</v>
      </c>
      <c r="Z87" s="253">
        <f t="shared" si="112"/>
        <v>-52.280373745041487</v>
      </c>
      <c r="AA87" s="253">
        <f t="shared" si="112"/>
        <v>-49.077639092243139</v>
      </c>
      <c r="AB87" s="253">
        <f t="shared" si="112"/>
        <v>-47.023974586161856</v>
      </c>
      <c r="AC87" s="253">
        <f t="shared" si="112"/>
        <v>-49.258426307184763</v>
      </c>
      <c r="AD87" s="253">
        <f t="shared" si="112"/>
        <v>-49.39629192260351</v>
      </c>
      <c r="AE87" s="253">
        <f t="shared" si="112"/>
        <v>-50.547555682165466</v>
      </c>
      <c r="AF87" s="253">
        <f t="shared" si="112"/>
        <v>-51.182810016146746</v>
      </c>
      <c r="AG87" s="253">
        <f>SUM(AG84:AG85)</f>
        <v>-54.259197201151089</v>
      </c>
      <c r="AH87" s="253">
        <f t="shared" ref="AH87:AU87" si="113">SUM(AH84:AH85)</f>
        <v>-53.242172701592835</v>
      </c>
      <c r="AI87" s="253">
        <f t="shared" si="113"/>
        <v>-49.369812539583108</v>
      </c>
      <c r="AJ87" s="253">
        <f t="shared" si="113"/>
        <v>-54.262581228578419</v>
      </c>
      <c r="AK87" s="253">
        <f t="shared" si="113"/>
        <v>-59.245512862134383</v>
      </c>
      <c r="AL87" s="253">
        <f t="shared" si="113"/>
        <v>-56.784616745178788</v>
      </c>
      <c r="AM87" s="253">
        <f t="shared" si="113"/>
        <v>-55.216162695688809</v>
      </c>
      <c r="AN87" s="257">
        <f t="shared" si="113"/>
        <v>-57.298116136864948</v>
      </c>
      <c r="AO87" s="253">
        <f t="shared" si="113"/>
        <v>-50.461555165431527</v>
      </c>
      <c r="AP87" s="253">
        <f t="shared" si="113"/>
        <v>-48.113694694039637</v>
      </c>
      <c r="AQ87" s="253">
        <f t="shared" si="113"/>
        <v>-49.976459926907488</v>
      </c>
      <c r="AR87" s="253">
        <f t="shared" si="113"/>
        <v>-52.694442393091812</v>
      </c>
      <c r="AS87" s="253">
        <f t="shared" si="113"/>
        <v>-51.218103781177469</v>
      </c>
      <c r="AT87" s="253">
        <f t="shared" si="113"/>
        <v>-56.793592313017989</v>
      </c>
      <c r="AU87" s="258">
        <f t="shared" si="113"/>
        <v>-55.977088687988527</v>
      </c>
      <c r="AV87" s="240"/>
      <c r="AW87" s="240"/>
      <c r="AX87" s="240"/>
      <c r="AZ87" s="46">
        <v>0</v>
      </c>
      <c r="BA87" s="46">
        <v>0</v>
      </c>
      <c r="BB87" s="46">
        <v>0</v>
      </c>
      <c r="BC87" s="46">
        <v>0</v>
      </c>
      <c r="BD87" s="46">
        <v>0</v>
      </c>
      <c r="BE87" s="46"/>
      <c r="BH87" s="253">
        <f>SUM(BH84:BH85)</f>
        <v>-53.354489114268063</v>
      </c>
    </row>
    <row r="88" spans="1:60" x14ac:dyDescent="0.3">
      <c r="A88" s="285" t="s">
        <v>70</v>
      </c>
      <c r="C88" s="142">
        <f t="shared" ref="C88:AU88" si="114">C27</f>
        <v>6.2291547602775457E-2</v>
      </c>
      <c r="D88" s="142">
        <f t="shared" si="114"/>
        <v>7.2498033499415998E-2</v>
      </c>
      <c r="E88" s="142">
        <f t="shared" si="114"/>
        <v>0.43977807130221636</v>
      </c>
      <c r="F88" s="142">
        <f t="shared" si="114"/>
        <v>0.37356581933268124</v>
      </c>
      <c r="G88" s="142">
        <f t="shared" si="114"/>
        <v>0.28480478962570382</v>
      </c>
      <c r="H88" s="142">
        <f t="shared" si="114"/>
        <v>0.24531701222234162</v>
      </c>
      <c r="I88" s="142">
        <f t="shared" si="114"/>
        <v>0.18169009954071752</v>
      </c>
      <c r="J88" s="259">
        <f t="shared" si="114"/>
        <v>0.1353120902889671</v>
      </c>
      <c r="K88" s="259">
        <f t="shared" si="114"/>
        <v>0.12580821063385969</v>
      </c>
      <c r="L88" s="260">
        <f t="shared" si="114"/>
        <v>0.10336048164196368</v>
      </c>
      <c r="M88" s="261">
        <f t="shared" si="114"/>
        <v>0.13064515862940551</v>
      </c>
      <c r="N88" s="142">
        <f t="shared" si="114"/>
        <v>0.67328664436151919</v>
      </c>
      <c r="O88" s="142">
        <f t="shared" si="114"/>
        <v>0.41367171095028421</v>
      </c>
      <c r="P88" s="142">
        <f t="shared" si="114"/>
        <v>0.35970341832579189</v>
      </c>
      <c r="Q88" s="142">
        <f t="shared" si="114"/>
        <v>0.33851614402749985</v>
      </c>
      <c r="R88" s="142">
        <f t="shared" si="114"/>
        <v>0.32298324124622158</v>
      </c>
      <c r="S88" s="142">
        <f t="shared" si="114"/>
        <v>0.23722971298743753</v>
      </c>
      <c r="T88" s="142">
        <f t="shared" si="114"/>
        <v>0.20479462450012265</v>
      </c>
      <c r="U88" s="142">
        <f t="shared" si="114"/>
        <v>0.36796680863992132</v>
      </c>
      <c r="V88" s="142">
        <f t="shared" si="114"/>
        <v>0.39188033988775095</v>
      </c>
      <c r="W88" s="142">
        <f t="shared" si="114"/>
        <v>0.27078141865450994</v>
      </c>
      <c r="X88" s="142">
        <f t="shared" si="114"/>
        <v>0.30377494005716965</v>
      </c>
      <c r="Y88" s="142">
        <f t="shared" si="114"/>
        <v>-0.10291218592412356</v>
      </c>
      <c r="Z88" s="142">
        <f t="shared" si="114"/>
        <v>0.1362472858305887</v>
      </c>
      <c r="AA88" s="142">
        <f t="shared" si="114"/>
        <v>0.17864278899196634</v>
      </c>
      <c r="AB88" s="142">
        <f t="shared" si="114"/>
        <v>0.19253254170478942</v>
      </c>
      <c r="AC88" s="142">
        <f t="shared" si="114"/>
        <v>0.19364999005766514</v>
      </c>
      <c r="AD88" s="142">
        <f t="shared" si="114"/>
        <v>0.16488448998874228</v>
      </c>
      <c r="AE88" s="142">
        <f t="shared" si="114"/>
        <v>8.7399247640939426E-2</v>
      </c>
      <c r="AF88" s="142">
        <f t="shared" si="114"/>
        <v>0.18952914787453484</v>
      </c>
      <c r="AG88" s="142">
        <f t="shared" si="114"/>
        <v>8.6314645293380843E-2</v>
      </c>
      <c r="AH88" s="142">
        <f t="shared" si="114"/>
        <v>0.12334737991587386</v>
      </c>
      <c r="AI88" s="142">
        <f t="shared" si="114"/>
        <v>0.13094951533075144</v>
      </c>
      <c r="AJ88" s="142">
        <f t="shared" si="114"/>
        <v>6.8589527087920252E-2</v>
      </c>
      <c r="AK88" s="142">
        <f t="shared" si="114"/>
        <v>0.20829418850940895</v>
      </c>
      <c r="AL88" s="142">
        <f t="shared" si="114"/>
        <v>4.8960731818261868E-2</v>
      </c>
      <c r="AM88" s="142">
        <f>AM27</f>
        <v>0.14183088014039938</v>
      </c>
      <c r="AN88" s="262">
        <f>AN27</f>
        <v>9.9754589314709985E-2</v>
      </c>
      <c r="AO88" s="142">
        <f t="shared" si="114"/>
        <v>0.166447999252749</v>
      </c>
      <c r="AP88" s="142">
        <f t="shared" si="114"/>
        <v>0.19305902016881785</v>
      </c>
      <c r="AQ88" s="142">
        <f t="shared" si="114"/>
        <v>0.12361896004170367</v>
      </c>
      <c r="AR88" s="142">
        <f t="shared" si="114"/>
        <v>0.144554425728079</v>
      </c>
      <c r="AS88" s="142">
        <f t="shared" si="114"/>
        <v>0.12764119549463945</v>
      </c>
      <c r="AT88" s="142">
        <f t="shared" si="114"/>
        <v>0.11978289027346303</v>
      </c>
      <c r="AU88" s="263">
        <f t="shared" si="114"/>
        <v>0.10292230899714745</v>
      </c>
      <c r="AV88" s="264"/>
      <c r="AW88" s="264"/>
      <c r="AX88" s="264"/>
      <c r="AZ88" s="46">
        <v>0</v>
      </c>
      <c r="BA88" s="46">
        <v>0</v>
      </c>
      <c r="BB88" s="46">
        <v>0</v>
      </c>
      <c r="BC88" s="46">
        <v>0</v>
      </c>
      <c r="BD88" s="46">
        <v>0</v>
      </c>
      <c r="BE88" s="46"/>
      <c r="BH88" s="142">
        <f>BH27</f>
        <v>0.12692405841103599</v>
      </c>
    </row>
    <row r="89" spans="1:60" x14ac:dyDescent="0.3">
      <c r="A89" s="283" t="s">
        <v>118</v>
      </c>
      <c r="B89" s="2" t="s">
        <v>97</v>
      </c>
      <c r="C89" s="108">
        <f t="shared" ref="C89:AU89" si="115">IFERROR((C21+C22+C23)/C79,0)</f>
        <v>-4.8312621272056564</v>
      </c>
      <c r="D89" s="108">
        <f t="shared" si="115"/>
        <v>-5.5787114824463613</v>
      </c>
      <c r="E89" s="108">
        <f t="shared" si="115"/>
        <v>-11.972829617241526</v>
      </c>
      <c r="F89" s="108">
        <f t="shared" si="115"/>
        <v>-8.8280706614684981</v>
      </c>
      <c r="G89" s="108">
        <f t="shared" si="115"/>
        <v>-9.9330337039950276</v>
      </c>
      <c r="H89" s="108">
        <f t="shared" si="115"/>
        <v>-9.2215762743040841</v>
      </c>
      <c r="I89" s="108">
        <f t="shared" si="115"/>
        <v>-7.1995533570692753</v>
      </c>
      <c r="J89" s="241">
        <f t="shared" si="115"/>
        <v>-7.9752349474252391</v>
      </c>
      <c r="K89" s="241">
        <f t="shared" si="115"/>
        <v>-10.586973805931219</v>
      </c>
      <c r="L89" s="242">
        <f t="shared" si="115"/>
        <v>-8.9364368350351047</v>
      </c>
      <c r="M89" s="243">
        <f t="shared" si="115"/>
        <v>-5.992470244130617</v>
      </c>
      <c r="N89" s="108">
        <f t="shared" si="115"/>
        <v>-3.141231871121017</v>
      </c>
      <c r="O89" s="108">
        <f t="shared" si="115"/>
        <v>-13.732654196961418</v>
      </c>
      <c r="P89" s="108">
        <f t="shared" si="115"/>
        <v>-10.257228424427998</v>
      </c>
      <c r="Q89" s="108">
        <f t="shared" si="115"/>
        <v>-7.8026732394532905</v>
      </c>
      <c r="R89" s="108">
        <f t="shared" si="115"/>
        <v>-12.087740070137334</v>
      </c>
      <c r="S89" s="108">
        <f t="shared" si="115"/>
        <v>-9.5117962031076182</v>
      </c>
      <c r="T89" s="108">
        <f t="shared" si="115"/>
        <v>-5.5919143559322801</v>
      </c>
      <c r="U89" s="108">
        <f t="shared" si="115"/>
        <v>-12.892040678871254</v>
      </c>
      <c r="V89" s="108">
        <f t="shared" si="115"/>
        <v>-13.916135464385695</v>
      </c>
      <c r="W89" s="108">
        <f t="shared" si="115"/>
        <v>-13.317091301230468</v>
      </c>
      <c r="X89" s="108">
        <f t="shared" si="115"/>
        <v>-12.441876212573385</v>
      </c>
      <c r="Y89" s="108">
        <f t="shared" si="115"/>
        <v>2.4980464936108602</v>
      </c>
      <c r="Z89" s="108">
        <f t="shared" si="115"/>
        <v>-3.2816093334717058</v>
      </c>
      <c r="AA89" s="108">
        <f t="shared" si="115"/>
        <v>-8.1078884721250066</v>
      </c>
      <c r="AB89" s="108">
        <f t="shared" si="115"/>
        <v>-8.477367947232791</v>
      </c>
      <c r="AC89" s="108">
        <f t="shared" si="115"/>
        <v>-7.9795488480268526</v>
      </c>
      <c r="AD89" s="108">
        <f t="shared" si="115"/>
        <v>-8.3432351994789222</v>
      </c>
      <c r="AE89" s="108">
        <f t="shared" si="115"/>
        <v>-4.9597520193105575</v>
      </c>
      <c r="AF89" s="108">
        <f t="shared" si="115"/>
        <v>-13.428346723728513</v>
      </c>
      <c r="AG89" s="108">
        <f t="shared" si="115"/>
        <v>-4.8885481350457667</v>
      </c>
      <c r="AH89" s="108">
        <f t="shared" si="115"/>
        <v>-10.73880211303238</v>
      </c>
      <c r="AI89" s="108">
        <f t="shared" si="115"/>
        <v>-13.511725503502193</v>
      </c>
      <c r="AJ89" s="108">
        <f t="shared" si="115"/>
        <v>-6.5526419360791159</v>
      </c>
      <c r="AK89" s="108">
        <f t="shared" si="115"/>
        <v>-11.149697346641279</v>
      </c>
      <c r="AL89" s="108">
        <f t="shared" si="115"/>
        <v>-2.2326596123377356</v>
      </c>
      <c r="AM89" s="108">
        <f t="shared" si="115"/>
        <v>-8.4521961016001228</v>
      </c>
      <c r="AN89" s="265">
        <f>IFERROR((AN21+AN22+AN23)/AN79,0)</f>
        <v>-2.6669875279739759</v>
      </c>
      <c r="AO89" s="108">
        <f t="shared" si="115"/>
        <v>-6.0224315118238225</v>
      </c>
      <c r="AP89" s="108">
        <f t="shared" si="115"/>
        <v>-8.2345864731976413</v>
      </c>
      <c r="AQ89" s="108">
        <f t="shared" si="115"/>
        <v>-6.6381622586080704</v>
      </c>
      <c r="AR89" s="108">
        <f t="shared" si="115"/>
        <v>-9.2321791859859061</v>
      </c>
      <c r="AS89" s="108">
        <f t="shared" si="115"/>
        <v>-12.188199332951582</v>
      </c>
      <c r="AT89" s="108">
        <f t="shared" si="115"/>
        <v>-8.8876525393878545</v>
      </c>
      <c r="AU89" s="245">
        <f t="shared" si="115"/>
        <v>-5.4348256046606354</v>
      </c>
      <c r="AV89" s="246"/>
      <c r="AW89" s="246"/>
      <c r="AX89" s="246"/>
      <c r="AZ89" s="46">
        <v>0</v>
      </c>
      <c r="BA89" s="46">
        <v>0</v>
      </c>
      <c r="BB89" s="46">
        <v>0</v>
      </c>
      <c r="BC89" s="46">
        <v>0</v>
      </c>
      <c r="BD89" s="46">
        <v>0</v>
      </c>
      <c r="BE89" s="46"/>
      <c r="BH89" s="108">
        <f>IFERROR((BH21+BH22+BH23)/BH79,0)</f>
        <v>-4.201822451662518</v>
      </c>
    </row>
    <row r="90" spans="1:60" x14ac:dyDescent="0.3">
      <c r="A90" s="283" t="s">
        <v>62</v>
      </c>
      <c r="B90" s="2" t="s">
        <v>97</v>
      </c>
      <c r="C90" s="108">
        <f t="shared" ref="C90:AU90" si="116">C19/C6</f>
        <v>0</v>
      </c>
      <c r="D90" s="108">
        <f t="shared" si="116"/>
        <v>-2.2780991633170453</v>
      </c>
      <c r="E90" s="108">
        <f t="shared" si="116"/>
        <v>-5.4426976502890803</v>
      </c>
      <c r="F90" s="108">
        <f t="shared" si="116"/>
        <v>-4.152536045242444</v>
      </c>
      <c r="G90" s="108">
        <f t="shared" si="116"/>
        <v>-4.6140492043355907</v>
      </c>
      <c r="H90" s="108">
        <f t="shared" si="116"/>
        <v>-1.6458412622687255</v>
      </c>
      <c r="I90" s="108">
        <f t="shared" si="116"/>
        <v>-0.56185979654267559</v>
      </c>
      <c r="J90" s="241">
        <f t="shared" si="116"/>
        <v>9.1953889194965777E-2</v>
      </c>
      <c r="K90" s="241">
        <f t="shared" si="116"/>
        <v>1.7396638751398883</v>
      </c>
      <c r="L90" s="242">
        <f t="shared" si="116"/>
        <v>1.8885076020496938</v>
      </c>
      <c r="M90" s="243">
        <f t="shared" si="116"/>
        <v>-0.18020908903375568</v>
      </c>
      <c r="N90" s="108">
        <f t="shared" si="116"/>
        <v>-4.1721869952213515</v>
      </c>
      <c r="O90" s="108">
        <f t="shared" si="116"/>
        <v>-1.8296037092944164</v>
      </c>
      <c r="P90" s="108">
        <f t="shared" si="116"/>
        <v>-4.4963097131243082</v>
      </c>
      <c r="Q90" s="108">
        <f t="shared" si="116"/>
        <v>-6.0821872682096849</v>
      </c>
      <c r="R90" s="108">
        <f t="shared" si="116"/>
        <v>-4.7925802177726817</v>
      </c>
      <c r="S90" s="108">
        <f t="shared" si="116"/>
        <v>-3.9633646047034627</v>
      </c>
      <c r="T90" s="108">
        <f t="shared" si="116"/>
        <v>-2.5258630345968132</v>
      </c>
      <c r="U90" s="108">
        <f t="shared" si="116"/>
        <v>-7.3509928918077794</v>
      </c>
      <c r="V90" s="108">
        <f t="shared" si="116"/>
        <v>-1.7281969907694135</v>
      </c>
      <c r="W90" s="108">
        <f t="shared" si="116"/>
        <v>-0.51860535361908344</v>
      </c>
      <c r="X90" s="108">
        <f t="shared" si="116"/>
        <v>-1.9943352619998715</v>
      </c>
      <c r="Y90" s="108">
        <f t="shared" si="116"/>
        <v>-2.3666976292981317</v>
      </c>
      <c r="Z90" s="108">
        <f t="shared" si="116"/>
        <v>-0.41153232191522654</v>
      </c>
      <c r="AA90" s="108">
        <f t="shared" si="116"/>
        <v>-0.54114243177134735</v>
      </c>
      <c r="AB90" s="108">
        <f t="shared" si="116"/>
        <v>-0.65109845571574665</v>
      </c>
      <c r="AC90" s="108">
        <f t="shared" si="116"/>
        <v>-0.60644460228017116</v>
      </c>
      <c r="AD90" s="108">
        <f t="shared" si="116"/>
        <v>1.9068991050673789</v>
      </c>
      <c r="AE90" s="108">
        <f t="shared" si="116"/>
        <v>-1.5349438651913272</v>
      </c>
      <c r="AF90" s="108">
        <f t="shared" si="116"/>
        <v>0.57506561836100001</v>
      </c>
      <c r="AG90" s="108">
        <f t="shared" si="116"/>
        <v>-0.56207466957218599</v>
      </c>
      <c r="AH90" s="108">
        <f t="shared" si="116"/>
        <v>-0.57535151867822987</v>
      </c>
      <c r="AI90" s="108">
        <f t="shared" si="116"/>
        <v>2.5565967441349904</v>
      </c>
      <c r="AJ90" s="108">
        <f t="shared" si="116"/>
        <v>5.4334849920118833</v>
      </c>
      <c r="AK90" s="108">
        <f t="shared" si="116"/>
        <v>-0.66678874667674271</v>
      </c>
      <c r="AL90" s="108">
        <f t="shared" si="116"/>
        <v>-3.0630856790568061E-3</v>
      </c>
      <c r="AM90" s="108">
        <f t="shared" si="116"/>
        <v>-5.3364218182410737E-2</v>
      </c>
      <c r="AN90" s="265">
        <f t="shared" si="116"/>
        <v>-4.6739830581696666E-2</v>
      </c>
      <c r="AO90" s="108">
        <f t="shared" si="116"/>
        <v>-0.48513731935253473</v>
      </c>
      <c r="AP90" s="108">
        <f t="shared" si="116"/>
        <v>-0.62932121097818838</v>
      </c>
      <c r="AQ90" s="108">
        <f t="shared" si="116"/>
        <v>0.17241632421233835</v>
      </c>
      <c r="AR90" s="108">
        <f t="shared" si="116"/>
        <v>1.6313428536751044E-2</v>
      </c>
      <c r="AS90" s="108">
        <f t="shared" si="116"/>
        <v>1.0617067284604125</v>
      </c>
      <c r="AT90" s="108">
        <f t="shared" si="116"/>
        <v>2.3349354661139801</v>
      </c>
      <c r="AU90" s="245">
        <f t="shared" si="116"/>
        <v>-2.8960928091533847E-2</v>
      </c>
      <c r="AV90" s="246"/>
      <c r="AW90" s="246"/>
      <c r="AX90" s="246"/>
      <c r="AZ90" s="46">
        <v>0</v>
      </c>
      <c r="BA90" s="46">
        <v>0</v>
      </c>
      <c r="BB90" s="46">
        <v>0</v>
      </c>
      <c r="BC90" s="46">
        <v>0</v>
      </c>
      <c r="BD90" s="46">
        <v>0</v>
      </c>
      <c r="BE90" s="46"/>
      <c r="BH90" s="108">
        <f>BH19/BH6</f>
        <v>-4.8562158222090965E-2</v>
      </c>
    </row>
    <row r="91" spans="1:60" x14ac:dyDescent="0.3">
      <c r="A91" s="283" t="s">
        <v>68</v>
      </c>
      <c r="B91" s="2" t="s">
        <v>97</v>
      </c>
      <c r="C91" s="266">
        <f t="shared" ref="C91:AU91" si="117">C25/C6</f>
        <v>-5.5658399945000836</v>
      </c>
      <c r="D91" s="266">
        <f t="shared" si="117"/>
        <v>1.0450685930728358</v>
      </c>
      <c r="E91" s="266">
        <f t="shared" si="117"/>
        <v>-1.0061500982943212</v>
      </c>
      <c r="F91" s="266">
        <f t="shared" si="117"/>
        <v>-1.0575639311145901</v>
      </c>
      <c r="G91" s="266">
        <f t="shared" si="117"/>
        <v>-1.4042128197312902</v>
      </c>
      <c r="H91" s="266">
        <f t="shared" si="117"/>
        <v>-1.1591209309656643</v>
      </c>
      <c r="I91" s="266">
        <f t="shared" si="117"/>
        <v>-0.52615029457839735</v>
      </c>
      <c r="J91" s="266">
        <f t="shared" si="117"/>
        <v>-0.63261232757657537</v>
      </c>
      <c r="K91" s="266">
        <f t="shared" si="117"/>
        <v>0.37937405065070667</v>
      </c>
      <c r="L91" s="267">
        <f t="shared" si="117"/>
        <v>-4.8610135131877508E-2</v>
      </c>
      <c r="M91" s="268">
        <f t="shared" si="117"/>
        <v>1.0017139722523813</v>
      </c>
      <c r="N91" s="266">
        <f t="shared" si="117"/>
        <v>-0.40071852496476251</v>
      </c>
      <c r="O91" s="266">
        <f t="shared" si="117"/>
        <v>-1.2053960058077784</v>
      </c>
      <c r="P91" s="266">
        <f t="shared" si="117"/>
        <v>-2.3412067214322061</v>
      </c>
      <c r="Q91" s="266">
        <f t="shared" si="117"/>
        <v>-0.25308501766213237</v>
      </c>
      <c r="R91" s="266">
        <f t="shared" si="117"/>
        <v>-1.5323261467534055</v>
      </c>
      <c r="S91" s="266">
        <f t="shared" si="117"/>
        <v>-2.2421747153905409</v>
      </c>
      <c r="T91" s="266">
        <f t="shared" si="117"/>
        <v>-0.5965936535442109</v>
      </c>
      <c r="U91" s="266">
        <f t="shared" si="117"/>
        <v>-1.2703208837480138</v>
      </c>
      <c r="V91" s="266">
        <f t="shared" si="117"/>
        <v>-1.6945906102165267</v>
      </c>
      <c r="W91" s="266">
        <f t="shared" si="117"/>
        <v>-1.5404669426779198</v>
      </c>
      <c r="X91" s="266">
        <f t="shared" si="117"/>
        <v>-0.55580159603648327</v>
      </c>
      <c r="Y91" s="266">
        <f t="shared" si="117"/>
        <v>-0.8917369096404113</v>
      </c>
      <c r="Z91" s="266">
        <f t="shared" si="117"/>
        <v>-1.0560686522754836</v>
      </c>
      <c r="AA91" s="266">
        <f t="shared" si="117"/>
        <v>-0.69706237122768899</v>
      </c>
      <c r="AB91" s="266">
        <f t="shared" si="117"/>
        <v>-0.45188798976692918</v>
      </c>
      <c r="AC91" s="266">
        <f t="shared" si="117"/>
        <v>-1.6320177007440605E-2</v>
      </c>
      <c r="AD91" s="266">
        <f t="shared" si="117"/>
        <v>-0.92152947630845217</v>
      </c>
      <c r="AE91" s="266">
        <f t="shared" si="117"/>
        <v>-0.89673356703631801</v>
      </c>
      <c r="AF91" s="266">
        <f t="shared" si="117"/>
        <v>-0.39076982227273077</v>
      </c>
      <c r="AG91" s="266">
        <f t="shared" si="117"/>
        <v>-0.35410972640395261</v>
      </c>
      <c r="AH91" s="266">
        <f t="shared" si="117"/>
        <v>-0.36231492450274727</v>
      </c>
      <c r="AI91" s="266">
        <f t="shared" si="117"/>
        <v>-0.32169057492194758</v>
      </c>
      <c r="AJ91" s="266">
        <f t="shared" si="117"/>
        <v>0.73128279568060706</v>
      </c>
      <c r="AK91" s="266">
        <f t="shared" si="117"/>
        <v>1.2838667064937004</v>
      </c>
      <c r="AL91" s="266">
        <f t="shared" si="117"/>
        <v>-0.27142452998599303</v>
      </c>
      <c r="AM91" s="266">
        <f t="shared" si="117"/>
        <v>-0.55022050483119889</v>
      </c>
      <c r="AN91" s="269">
        <f t="shared" si="117"/>
        <v>3.3534466639940526</v>
      </c>
      <c r="AO91" s="266">
        <f t="shared" si="117"/>
        <v>-0.85219060274806424</v>
      </c>
      <c r="AP91" s="266">
        <f t="shared" si="117"/>
        <v>-0.2394658553154973</v>
      </c>
      <c r="AQ91" s="266">
        <f t="shared" si="117"/>
        <v>-0.90903382266016053</v>
      </c>
      <c r="AR91" s="266">
        <f t="shared" si="117"/>
        <v>-0.37275629389526266</v>
      </c>
      <c r="AS91" s="266">
        <f t="shared" si="117"/>
        <v>-0.34108072108198106</v>
      </c>
      <c r="AT91" s="266">
        <f t="shared" si="117"/>
        <v>1.0119601370939437</v>
      </c>
      <c r="AU91" s="270">
        <f t="shared" si="117"/>
        <v>-0.41496432446860493</v>
      </c>
      <c r="AV91" s="246"/>
      <c r="AW91" s="246"/>
      <c r="AX91" s="246"/>
      <c r="AZ91" s="46">
        <v>0</v>
      </c>
      <c r="BA91" s="46">
        <v>0</v>
      </c>
      <c r="BB91" s="46">
        <v>0</v>
      </c>
      <c r="BC91" s="46">
        <v>0</v>
      </c>
      <c r="BD91" s="46">
        <v>0</v>
      </c>
      <c r="BE91" s="46"/>
      <c r="BH91" s="266">
        <f>BH25/BH6</f>
        <v>2.0083691872076832</v>
      </c>
    </row>
    <row r="92" spans="1:60" s="171" customFormat="1" ht="26" x14ac:dyDescent="0.3">
      <c r="A92" s="278" t="s">
        <v>119</v>
      </c>
      <c r="B92" s="254" t="s">
        <v>97</v>
      </c>
      <c r="C92" s="253">
        <f>SUM(C89:C91)</f>
        <v>-10.397102121705739</v>
      </c>
      <c r="D92" s="253">
        <f>SUM(D89:D91)</f>
        <v>-6.8117420526905708</v>
      </c>
      <c r="E92" s="253">
        <f t="shared" ref="E92:J92" si="118">SUM(E89:E91)</f>
        <v>-18.421677365824927</v>
      </c>
      <c r="F92" s="253">
        <f t="shared" si="118"/>
        <v>-14.038170637825532</v>
      </c>
      <c r="G92" s="253">
        <f t="shared" si="118"/>
        <v>-15.951295728061909</v>
      </c>
      <c r="H92" s="253">
        <f t="shared" si="118"/>
        <v>-12.026538467538472</v>
      </c>
      <c r="I92" s="253">
        <f t="shared" si="118"/>
        <v>-8.2875634481903475</v>
      </c>
      <c r="J92" s="253">
        <f t="shared" si="118"/>
        <v>-8.515893385806848</v>
      </c>
      <c r="K92" s="253">
        <f>SUM(K89:K91)</f>
        <v>-8.4679358801406241</v>
      </c>
      <c r="L92" s="255">
        <f t="shared" ref="L92:Z92" si="119">SUM(L89:L91)</f>
        <v>-7.0965393681172877</v>
      </c>
      <c r="M92" s="256">
        <f t="shared" si="119"/>
        <v>-5.1709653609119917</v>
      </c>
      <c r="N92" s="253">
        <f t="shared" si="119"/>
        <v>-7.7141373913071316</v>
      </c>
      <c r="O92" s="253">
        <f t="shared" si="119"/>
        <v>-16.767653912063611</v>
      </c>
      <c r="P92" s="253">
        <f t="shared" si="119"/>
        <v>-17.094744858984512</v>
      </c>
      <c r="Q92" s="253">
        <f t="shared" si="119"/>
        <v>-14.137945525325106</v>
      </c>
      <c r="R92" s="253">
        <f t="shared" si="119"/>
        <v>-18.412646434663422</v>
      </c>
      <c r="S92" s="253">
        <f t="shared" si="119"/>
        <v>-15.717335523201623</v>
      </c>
      <c r="T92" s="253">
        <f t="shared" si="119"/>
        <v>-8.7143710440733049</v>
      </c>
      <c r="U92" s="253">
        <f t="shared" si="119"/>
        <v>-21.513354454427045</v>
      </c>
      <c r="V92" s="253">
        <f t="shared" si="119"/>
        <v>-17.338923065371635</v>
      </c>
      <c r="W92" s="253">
        <f t="shared" si="119"/>
        <v>-15.376163597527471</v>
      </c>
      <c r="X92" s="253">
        <f t="shared" si="119"/>
        <v>-14.99201307060974</v>
      </c>
      <c r="Y92" s="253">
        <f t="shared" si="119"/>
        <v>-0.76038804532768278</v>
      </c>
      <c r="Z92" s="253">
        <f t="shared" si="119"/>
        <v>-4.7492103076624161</v>
      </c>
      <c r="AA92" s="253">
        <f>SUM(AA89:AA91)</f>
        <v>-9.3460932751240424</v>
      </c>
      <c r="AB92" s="253">
        <f>SUM(AB89:AB91)</f>
        <v>-9.5803543927154671</v>
      </c>
      <c r="AC92" s="253">
        <f>SUM(AC89:AC91)</f>
        <v>-8.602313627314464</v>
      </c>
      <c r="AD92" s="253">
        <f>SUM(AD89:AD91)</f>
        <v>-7.3578655707199951</v>
      </c>
      <c r="AE92" s="253">
        <f>SUM(AE89:AE91)</f>
        <v>-7.3914294515382029</v>
      </c>
      <c r="AF92" s="253">
        <f t="shared" ref="AF92:AM92" si="120">SUM(AF89:AF91)</f>
        <v>-13.244050927640243</v>
      </c>
      <c r="AG92" s="253">
        <f t="shared" si="120"/>
        <v>-5.8047325310219051</v>
      </c>
      <c r="AH92" s="253">
        <f t="shared" si="120"/>
        <v>-11.676468556213358</v>
      </c>
      <c r="AI92" s="253">
        <f t="shared" si="120"/>
        <v>-11.276819334289149</v>
      </c>
      <c r="AJ92" s="253">
        <f t="shared" si="120"/>
        <v>-0.38787414838662559</v>
      </c>
      <c r="AK92" s="253">
        <f t="shared" si="120"/>
        <v>-10.532619386824321</v>
      </c>
      <c r="AL92" s="253">
        <f t="shared" si="120"/>
        <v>-2.5071472280027853</v>
      </c>
      <c r="AM92" s="253">
        <f t="shared" si="120"/>
        <v>-9.0557808246137323</v>
      </c>
      <c r="AN92" s="257">
        <f>SUM(AN89:AN91)</f>
        <v>0.63971930543837985</v>
      </c>
      <c r="AO92" s="253">
        <f t="shared" ref="AO92:AU92" si="121">SUM(AO89:AO91)</f>
        <v>-7.3597594339244212</v>
      </c>
      <c r="AP92" s="253">
        <f t="shared" si="121"/>
        <v>-9.1033735394913275</v>
      </c>
      <c r="AQ92" s="253">
        <f t="shared" si="121"/>
        <v>-7.3747797570558928</v>
      </c>
      <c r="AR92" s="253">
        <f t="shared" si="121"/>
        <v>-9.5886220513444176</v>
      </c>
      <c r="AS92" s="253">
        <f t="shared" si="121"/>
        <v>-11.46757332557315</v>
      </c>
      <c r="AT92" s="253">
        <f t="shared" si="121"/>
        <v>-5.5407569361799309</v>
      </c>
      <c r="AU92" s="258">
        <f t="shared" si="121"/>
        <v>-5.8787508572207745</v>
      </c>
      <c r="AV92" s="240"/>
      <c r="AW92" s="240"/>
      <c r="AX92" s="240"/>
      <c r="AZ92" s="46">
        <v>0</v>
      </c>
      <c r="BA92" s="46">
        <v>0</v>
      </c>
      <c r="BB92" s="46">
        <v>0</v>
      </c>
      <c r="BC92" s="46">
        <v>0</v>
      </c>
      <c r="BD92" s="46">
        <v>0</v>
      </c>
      <c r="BE92" s="46"/>
      <c r="BH92" s="253">
        <f>SUM(BH89:BH91)</f>
        <v>-2.2420154226769258</v>
      </c>
    </row>
    <row r="93" spans="1:60" x14ac:dyDescent="0.3">
      <c r="A93" s="280"/>
      <c r="C93" s="108"/>
      <c r="D93" s="108"/>
      <c r="E93" s="108"/>
      <c r="F93" s="108"/>
      <c r="G93" s="108"/>
      <c r="H93" s="108"/>
      <c r="I93" s="108"/>
      <c r="J93" s="241"/>
      <c r="K93" s="241"/>
      <c r="L93" s="242"/>
      <c r="M93" s="243"/>
      <c r="N93" s="108"/>
      <c r="O93" s="108"/>
      <c r="P93" s="108"/>
      <c r="Q93" s="108"/>
      <c r="R93" s="108"/>
      <c r="S93" s="108"/>
      <c r="T93" s="108"/>
      <c r="U93" s="108"/>
      <c r="V93" s="108"/>
      <c r="W93" s="108"/>
      <c r="X93" s="108"/>
      <c r="Y93" s="108"/>
      <c r="Z93" s="108"/>
      <c r="AA93" s="108"/>
      <c r="AB93" s="108"/>
      <c r="AC93" s="108"/>
      <c r="AD93" s="108"/>
      <c r="AE93" s="108"/>
      <c r="AF93" s="108"/>
      <c r="AG93" s="108"/>
      <c r="AH93" s="108"/>
      <c r="AI93" s="108"/>
      <c r="AJ93" s="108"/>
      <c r="AK93" s="108"/>
      <c r="AL93" s="108"/>
      <c r="AM93" s="108"/>
      <c r="AN93" s="265"/>
      <c r="AO93" s="108"/>
      <c r="AP93" s="108"/>
      <c r="AQ93" s="108"/>
      <c r="AR93" s="108"/>
      <c r="AS93" s="108"/>
      <c r="AT93" s="108"/>
      <c r="AU93" s="245"/>
      <c r="AV93" s="246"/>
      <c r="AW93" s="246"/>
      <c r="AX93" s="246"/>
      <c r="AZ93" s="46">
        <v>0</v>
      </c>
      <c r="BA93" s="46">
        <v>0</v>
      </c>
      <c r="BB93" s="46">
        <v>0</v>
      </c>
      <c r="BC93" s="46">
        <v>0</v>
      </c>
      <c r="BD93" s="46">
        <v>0</v>
      </c>
      <c r="BE93" s="46"/>
      <c r="BH93" s="108"/>
    </row>
    <row r="94" spans="1:60" s="171" customFormat="1" x14ac:dyDescent="0.3">
      <c r="A94" s="278" t="s">
        <v>120</v>
      </c>
      <c r="B94" s="254" t="s">
        <v>97</v>
      </c>
      <c r="C94" s="253">
        <f>C92+C87</f>
        <v>-57.599956619377082</v>
      </c>
      <c r="D94" s="253">
        <f>D92+D87</f>
        <v>-56.87729429205757</v>
      </c>
      <c r="E94" s="253">
        <f t="shared" ref="E94:J94" si="122">E92+E87</f>
        <v>-78.985800341129618</v>
      </c>
      <c r="F94" s="253">
        <f t="shared" si="122"/>
        <v>-72.732982345996973</v>
      </c>
      <c r="G94" s="253">
        <f t="shared" si="122"/>
        <v>-72.008358303795916</v>
      </c>
      <c r="H94" s="253">
        <f t="shared" si="122"/>
        <v>-65.617487492659052</v>
      </c>
      <c r="I94" s="253">
        <f t="shared" si="122"/>
        <v>-57.499785769078599</v>
      </c>
      <c r="J94" s="253">
        <f t="shared" si="122"/>
        <v>-59.89332340117577</v>
      </c>
      <c r="K94" s="253">
        <f>K92+K87</f>
        <v>-62.654824597288659</v>
      </c>
      <c r="L94" s="255">
        <f t="shared" ref="L94:Z94" si="123">L92+L87</f>
        <v>-59.861326374295956</v>
      </c>
      <c r="M94" s="256">
        <f t="shared" si="123"/>
        <v>-62.258198889051855</v>
      </c>
      <c r="N94" s="253">
        <f t="shared" si="123"/>
        <v>-67.37405425517855</v>
      </c>
      <c r="O94" s="253">
        <f t="shared" si="123"/>
        <v>-75.534448557037209</v>
      </c>
      <c r="P94" s="253">
        <f t="shared" si="123"/>
        <v>-75.125039530226758</v>
      </c>
      <c r="Q94" s="253">
        <f t="shared" si="123"/>
        <v>-77.160443880968529</v>
      </c>
      <c r="R94" s="253">
        <f t="shared" si="123"/>
        <v>-73.807963581579656</v>
      </c>
      <c r="S94" s="253">
        <f t="shared" si="123"/>
        <v>-72.040969994448574</v>
      </c>
      <c r="T94" s="253">
        <f t="shared" si="123"/>
        <v>-64.540402309368233</v>
      </c>
      <c r="U94" s="253">
        <f t="shared" si="123"/>
        <v>-78.193776612445731</v>
      </c>
      <c r="V94" s="253">
        <f t="shared" si="123"/>
        <v>-71.477569149485987</v>
      </c>
      <c r="W94" s="253">
        <f t="shared" si="123"/>
        <v>-69.320190725644537</v>
      </c>
      <c r="X94" s="253">
        <f t="shared" si="123"/>
        <v>-66.858400027917071</v>
      </c>
      <c r="Y94" s="253">
        <f t="shared" si="123"/>
        <v>-55.235906444725551</v>
      </c>
      <c r="Z94" s="253">
        <f t="shared" si="123"/>
        <v>-57.029584052703903</v>
      </c>
      <c r="AA94" s="253">
        <f>AA92+AA87</f>
        <v>-58.42373236736718</v>
      </c>
      <c r="AB94" s="253">
        <f>AB92+AB87</f>
        <v>-56.604328978877319</v>
      </c>
      <c r="AC94" s="253">
        <f>AC92+AC87</f>
        <v>-57.860739934499229</v>
      </c>
      <c r="AD94" s="253">
        <f>AD92+AD87</f>
        <v>-56.754157493323504</v>
      </c>
      <c r="AE94" s="253">
        <f>AE92+AE87</f>
        <v>-57.938985133703667</v>
      </c>
      <c r="AF94" s="253">
        <f t="shared" ref="AF94:AI94" si="124">AF92+AF87</f>
        <v>-64.426860943786991</v>
      </c>
      <c r="AG94" s="253">
        <f t="shared" si="124"/>
        <v>-60.063929732172994</v>
      </c>
      <c r="AH94" s="253">
        <f t="shared" si="124"/>
        <v>-64.9186412578062</v>
      </c>
      <c r="AI94" s="253">
        <f t="shared" si="124"/>
        <v>-60.646631873872259</v>
      </c>
      <c r="AJ94" s="253">
        <f>AJ92+AJ87</f>
        <v>-54.650455376965041</v>
      </c>
      <c r="AK94" s="253">
        <f>AK92+AK87</f>
        <v>-69.778132248958698</v>
      </c>
      <c r="AL94" s="253">
        <f>AL92+AL87</f>
        <v>-59.291763973181574</v>
      </c>
      <c r="AM94" s="253">
        <f>AM92+AM87</f>
        <v>-64.271943520302543</v>
      </c>
      <c r="AN94" s="257">
        <f>AN92+AN87</f>
        <v>-56.658396831426572</v>
      </c>
      <c r="AO94" s="253">
        <f t="shared" ref="AO94:AU94" si="125">AO92+AO87</f>
        <v>-57.821314599355951</v>
      </c>
      <c r="AP94" s="253">
        <f t="shared" si="125"/>
        <v>-57.217068233530966</v>
      </c>
      <c r="AQ94" s="253">
        <f t="shared" si="125"/>
        <v>-57.351239683963378</v>
      </c>
      <c r="AR94" s="253">
        <f t="shared" si="125"/>
        <v>-62.283064444436228</v>
      </c>
      <c r="AS94" s="253">
        <f t="shared" si="125"/>
        <v>-62.685677106750617</v>
      </c>
      <c r="AT94" s="253">
        <f t="shared" si="125"/>
        <v>-62.334349249197921</v>
      </c>
      <c r="AU94" s="258">
        <f t="shared" si="125"/>
        <v>-61.8558395452093</v>
      </c>
      <c r="AV94" s="240"/>
      <c r="AW94" s="240"/>
      <c r="AX94" s="240"/>
      <c r="AZ94" s="46">
        <v>0</v>
      </c>
      <c r="BA94" s="46">
        <v>0</v>
      </c>
      <c r="BB94" s="46">
        <v>0</v>
      </c>
      <c r="BC94" s="46">
        <v>0</v>
      </c>
      <c r="BD94" s="46">
        <v>0</v>
      </c>
      <c r="BE94" s="46"/>
      <c r="BH94" s="253">
        <f>BH92+BH87</f>
        <v>-55.596504536944991</v>
      </c>
    </row>
    <row r="95" spans="1:60" x14ac:dyDescent="0.3">
      <c r="A95" s="280"/>
      <c r="C95" s="108"/>
      <c r="D95" s="108"/>
      <c r="E95" s="108"/>
      <c r="F95" s="108"/>
      <c r="G95" s="108"/>
      <c r="H95" s="108"/>
      <c r="I95" s="108"/>
      <c r="J95" s="241"/>
      <c r="K95" s="241"/>
      <c r="L95" s="242"/>
      <c r="M95" s="243"/>
      <c r="N95" s="108"/>
      <c r="O95" s="108"/>
      <c r="P95" s="108"/>
      <c r="Q95" s="108"/>
      <c r="R95" s="108"/>
      <c r="S95" s="108"/>
      <c r="T95" s="108"/>
      <c r="U95" s="108"/>
      <c r="V95" s="108"/>
      <c r="W95" s="108"/>
      <c r="X95" s="108"/>
      <c r="Y95" s="108"/>
      <c r="Z95" s="108"/>
      <c r="AA95" s="108"/>
      <c r="AB95" s="108"/>
      <c r="AC95" s="108"/>
      <c r="AD95" s="108"/>
      <c r="AE95" s="108"/>
      <c r="AF95" s="108"/>
      <c r="AG95" s="108"/>
      <c r="AH95" s="108"/>
      <c r="AI95" s="108"/>
      <c r="AJ95" s="108"/>
      <c r="AK95" s="108"/>
      <c r="AL95" s="108"/>
      <c r="AM95" s="108"/>
      <c r="AN95" s="265"/>
      <c r="AO95" s="108"/>
      <c r="AP95" s="108"/>
      <c r="AQ95" s="108"/>
      <c r="AR95" s="108"/>
      <c r="AS95" s="108"/>
      <c r="AT95" s="108"/>
      <c r="AU95" s="245"/>
      <c r="AV95" s="246"/>
      <c r="AW95" s="246"/>
      <c r="AX95" s="246"/>
      <c r="AZ95" s="46">
        <v>0</v>
      </c>
      <c r="BA95" s="46">
        <v>0</v>
      </c>
      <c r="BB95" s="46">
        <v>0</v>
      </c>
      <c r="BC95" s="46">
        <v>0</v>
      </c>
      <c r="BD95" s="46">
        <v>0</v>
      </c>
      <c r="BE95" s="46"/>
      <c r="BH95" s="108"/>
    </row>
    <row r="96" spans="1:60" x14ac:dyDescent="0.3">
      <c r="A96" s="283" t="s">
        <v>69</v>
      </c>
      <c r="B96" s="2" t="s">
        <v>97</v>
      </c>
      <c r="C96" s="108">
        <f>C82+C94</f>
        <v>67.161769236153972</v>
      </c>
      <c r="D96" s="108">
        <f>D82+D94</f>
        <v>70.138089731247405</v>
      </c>
      <c r="E96" s="108">
        <f t="shared" ref="E96:J96" si="126">E82+E94</f>
        <v>8.8030307279394151</v>
      </c>
      <c r="F96" s="108">
        <f t="shared" si="126"/>
        <v>9.5937309029484936</v>
      </c>
      <c r="G96" s="108">
        <f t="shared" si="126"/>
        <v>18.925342818112881</v>
      </c>
      <c r="H96" s="108">
        <f t="shared" si="126"/>
        <v>25.563909054894921</v>
      </c>
      <c r="I96" s="108">
        <f t="shared" si="126"/>
        <v>31.337894269475896</v>
      </c>
      <c r="J96" s="241">
        <f t="shared" si="126"/>
        <v>50.423665750362325</v>
      </c>
      <c r="K96" s="241">
        <f>K82+K94</f>
        <v>75.683756227956735</v>
      </c>
      <c r="L96" s="242">
        <f t="shared" ref="L96" si="127">L82+L94</f>
        <v>79.362392450626956</v>
      </c>
      <c r="M96" s="243">
        <f>M82+M94</f>
        <v>40.697326330854054</v>
      </c>
      <c r="N96" s="108">
        <f t="shared" ref="N96:AF96" si="128">N82+N94</f>
        <v>-3.0486180357288504</v>
      </c>
      <c r="O96" s="108">
        <f t="shared" si="128"/>
        <v>16.429332571287745</v>
      </c>
      <c r="P96" s="108">
        <f t="shared" si="128"/>
        <v>11.421048713868842</v>
      </c>
      <c r="Q96" s="108">
        <f t="shared" si="128"/>
        <v>8.911688523500132</v>
      </c>
      <c r="R96" s="108">
        <f t="shared" si="128"/>
        <v>19.012639234949461</v>
      </c>
      <c r="S96" s="108">
        <f t="shared" si="128"/>
        <v>24.377963178320272</v>
      </c>
      <c r="T96" s="108">
        <f t="shared" si="128"/>
        <v>18.590614961206001</v>
      </c>
      <c r="U96" s="108">
        <f t="shared" si="128"/>
        <v>13.522524804690946</v>
      </c>
      <c r="V96" s="108">
        <f t="shared" si="128"/>
        <v>18.172262487779093</v>
      </c>
      <c r="W96" s="108">
        <f t="shared" si="128"/>
        <v>33.804062163169007</v>
      </c>
      <c r="X96" s="108">
        <f t="shared" si="128"/>
        <v>25.965533362390488</v>
      </c>
      <c r="Y96" s="108">
        <f t="shared" si="128"/>
        <v>23.513185304408104</v>
      </c>
      <c r="Z96" s="108">
        <f t="shared" si="128"/>
        <v>19.336475608694805</v>
      </c>
      <c r="AA96" s="108">
        <f t="shared" si="128"/>
        <v>36.039945074790111</v>
      </c>
      <c r="AB96" s="108">
        <f t="shared" si="128"/>
        <v>34.450477341855191</v>
      </c>
      <c r="AC96" s="108">
        <f t="shared" si="128"/>
        <v>32.603724367578799</v>
      </c>
      <c r="AD96" s="108">
        <f t="shared" si="128"/>
        <v>43.242619654109632</v>
      </c>
      <c r="AE96" s="108">
        <f t="shared" si="128"/>
        <v>49.356793824783438</v>
      </c>
      <c r="AF96" s="108">
        <f t="shared" si="128"/>
        <v>57.607039125367621</v>
      </c>
      <c r="AG96" s="108">
        <f>AG82+AG94</f>
        <v>50.831636864110763</v>
      </c>
      <c r="AH96" s="108">
        <f t="shared" ref="AH96:AU96" si="129">AH82+AH94</f>
        <v>75.384984393630589</v>
      </c>
      <c r="AI96" s="108">
        <f t="shared" si="129"/>
        <v>91.905887905018801</v>
      </c>
      <c r="AJ96" s="108">
        <f t="shared" si="129"/>
        <v>95.146272452153866</v>
      </c>
      <c r="AK96" s="108">
        <f t="shared" si="129"/>
        <v>42.995985642584031</v>
      </c>
      <c r="AL96" s="108">
        <f t="shared" si="129"/>
        <v>43.093878929555089</v>
      </c>
      <c r="AM96" s="108">
        <f t="shared" si="129"/>
        <v>50.537701872759598</v>
      </c>
      <c r="AN96" s="265">
        <f>AN82+AN94</f>
        <v>27.375206327093593</v>
      </c>
      <c r="AO96" s="108">
        <f t="shared" si="129"/>
        <v>28.822300662086967</v>
      </c>
      <c r="AP96" s="108">
        <f t="shared" si="129"/>
        <v>33.549834096168581</v>
      </c>
      <c r="AQ96" s="108">
        <f t="shared" si="129"/>
        <v>46.323797357398426</v>
      </c>
      <c r="AR96" s="108">
        <f t="shared" si="129"/>
        <v>54.277836132042772</v>
      </c>
      <c r="AS96" s="108">
        <f t="shared" si="129"/>
        <v>84.020402055098131</v>
      </c>
      <c r="AT96" s="108">
        <f t="shared" si="129"/>
        <v>68.657256812673836</v>
      </c>
      <c r="AU96" s="245">
        <f t="shared" si="129"/>
        <v>46.926376210140923</v>
      </c>
      <c r="AV96" s="246"/>
      <c r="AW96" s="246"/>
      <c r="AX96" s="246"/>
      <c r="AZ96" s="46">
        <v>0</v>
      </c>
      <c r="BA96" s="46">
        <v>0</v>
      </c>
      <c r="BB96" s="46">
        <v>0</v>
      </c>
      <c r="BC96" s="46">
        <v>0</v>
      </c>
      <c r="BD96" s="46">
        <v>0</v>
      </c>
      <c r="BH96" s="108">
        <f t="shared" ref="BH96" si="130">BH82+BH94</f>
        <v>30.862996379381642</v>
      </c>
    </row>
    <row r="97" spans="1:60" s="132" customFormat="1" hidden="1" outlineLevel="1" x14ac:dyDescent="0.3">
      <c r="A97" s="293" t="s">
        <v>43</v>
      </c>
      <c r="B97" s="271"/>
      <c r="C97" s="272">
        <f t="shared" ref="C97:AE97" si="131">C96*C79-C26</f>
        <v>0</v>
      </c>
      <c r="D97" s="272">
        <f t="shared" si="131"/>
        <v>0</v>
      </c>
      <c r="E97" s="272">
        <f t="shared" si="131"/>
        <v>-6.3948846218409017E-14</v>
      </c>
      <c r="F97" s="272">
        <f t="shared" si="131"/>
        <v>0</v>
      </c>
      <c r="G97" s="272">
        <f t="shared" si="131"/>
        <v>0</v>
      </c>
      <c r="H97" s="272">
        <f t="shared" si="131"/>
        <v>0</v>
      </c>
      <c r="I97" s="272">
        <f t="shared" si="131"/>
        <v>0</v>
      </c>
      <c r="J97" s="272">
        <f t="shared" si="131"/>
        <v>0</v>
      </c>
      <c r="K97" s="272">
        <f t="shared" si="131"/>
        <v>0</v>
      </c>
      <c r="L97" s="272"/>
      <c r="M97" s="272"/>
      <c r="N97" s="272">
        <f t="shared" si="131"/>
        <v>0</v>
      </c>
      <c r="O97" s="272">
        <f t="shared" si="131"/>
        <v>0</v>
      </c>
      <c r="P97" s="272">
        <f t="shared" si="131"/>
        <v>0</v>
      </c>
      <c r="Q97" s="272">
        <f t="shared" si="131"/>
        <v>0</v>
      </c>
      <c r="R97" s="272">
        <f t="shared" si="131"/>
        <v>0</v>
      </c>
      <c r="S97" s="272">
        <f t="shared" si="131"/>
        <v>0</v>
      </c>
      <c r="T97" s="272">
        <f t="shared" si="131"/>
        <v>0</v>
      </c>
      <c r="U97" s="272">
        <f t="shared" si="131"/>
        <v>0</v>
      </c>
      <c r="V97" s="272">
        <f t="shared" si="131"/>
        <v>0</v>
      </c>
      <c r="W97" s="272">
        <f t="shared" si="131"/>
        <v>0</v>
      </c>
      <c r="X97" s="272">
        <f t="shared" si="131"/>
        <v>0</v>
      </c>
      <c r="Y97" s="272">
        <f t="shared" si="131"/>
        <v>0</v>
      </c>
      <c r="Z97" s="272">
        <f t="shared" si="131"/>
        <v>0</v>
      </c>
      <c r="AA97" s="272">
        <f t="shared" si="131"/>
        <v>0</v>
      </c>
      <c r="AB97" s="272">
        <f t="shared" si="131"/>
        <v>0</v>
      </c>
      <c r="AC97" s="272">
        <f t="shared" si="131"/>
        <v>0</v>
      </c>
      <c r="AD97" s="272">
        <f t="shared" si="131"/>
        <v>0</v>
      </c>
      <c r="AE97" s="272">
        <f t="shared" si="131"/>
        <v>0</v>
      </c>
      <c r="AF97" s="272"/>
      <c r="AG97" s="272">
        <f>AG96*AG79-AG26</f>
        <v>0</v>
      </c>
      <c r="AH97" s="273"/>
      <c r="AI97" s="273"/>
      <c r="AJ97" s="246"/>
      <c r="AK97" s="246"/>
      <c r="AL97" s="246"/>
      <c r="AM97" s="246"/>
      <c r="AN97" s="246"/>
      <c r="AO97" s="246"/>
      <c r="AP97" s="246"/>
      <c r="AQ97" s="274"/>
      <c r="AR97" s="274"/>
      <c r="AS97" s="274"/>
      <c r="AT97" s="274"/>
      <c r="AU97" s="274"/>
      <c r="AV97" s="274"/>
      <c r="AW97" s="274"/>
      <c r="AX97" s="274"/>
      <c r="AZ97" s="46">
        <v>0</v>
      </c>
      <c r="BA97" s="46">
        <v>0</v>
      </c>
      <c r="BB97" s="46">
        <v>0</v>
      </c>
      <c r="BC97" s="46">
        <v>0</v>
      </c>
      <c r="BD97" s="46">
        <v>0</v>
      </c>
      <c r="BH97" s="246"/>
    </row>
    <row r="98" spans="1:60" collapsed="1" x14ac:dyDescent="0.3">
      <c r="A98" s="280"/>
      <c r="K98" s="274"/>
      <c r="L98" s="274"/>
      <c r="M98" s="274"/>
      <c r="W98" s="3"/>
      <c r="X98" s="3"/>
      <c r="Y98" s="3"/>
      <c r="Z98" s="3"/>
      <c r="AA98" s="3"/>
      <c r="AB98" s="3"/>
      <c r="AD98" s="274"/>
      <c r="AE98" s="274"/>
      <c r="AF98" s="274"/>
      <c r="AG98" s="108"/>
      <c r="AH98" s="108"/>
      <c r="AI98" s="274"/>
      <c r="AJ98" s="275"/>
      <c r="AK98" s="275"/>
      <c r="AM98" s="275"/>
      <c r="AN98" s="275"/>
      <c r="AO98" s="275"/>
      <c r="AP98" s="275"/>
      <c r="AQ98" s="275"/>
      <c r="AR98" s="275"/>
      <c r="AS98" s="275"/>
      <c r="AT98" s="275"/>
      <c r="AU98" s="275"/>
      <c r="AV98" s="275"/>
      <c r="AW98" s="275"/>
      <c r="AX98" s="275"/>
      <c r="AZ98" s="46"/>
      <c r="BA98" s="46"/>
      <c r="BB98" s="46"/>
      <c r="BC98" s="46"/>
      <c r="BD98" s="46"/>
      <c r="BH98" s="275"/>
    </row>
    <row r="99" spans="1:60" x14ac:dyDescent="0.3">
      <c r="AQ99" s="3"/>
      <c r="AR99" s="3"/>
      <c r="AS99" s="3"/>
      <c r="AT99" s="3"/>
      <c r="AU99" s="3"/>
      <c r="AV99" s="3"/>
      <c r="AW99" s="3"/>
      <c r="AX99" s="3"/>
    </row>
    <row r="100" spans="1:60" x14ac:dyDescent="0.3">
      <c r="AQ100" s="3"/>
      <c r="AR100" s="3"/>
      <c r="AS100" s="3"/>
      <c r="AT100" s="3"/>
      <c r="AU100" s="3"/>
      <c r="AV100" s="3"/>
      <c r="AW100" s="3"/>
      <c r="AX100" s="3"/>
    </row>
    <row r="101" spans="1:60" x14ac:dyDescent="0.3">
      <c r="AQ101" s="3"/>
      <c r="AR101" s="3"/>
      <c r="AS101" s="3"/>
      <c r="AT101" s="3"/>
      <c r="AU101" s="3"/>
      <c r="AV101" s="3"/>
      <c r="AW101" s="3"/>
      <c r="AX101" s="3"/>
    </row>
    <row r="102" spans="1:60" x14ac:dyDescent="0.3">
      <c r="AQ102" s="3"/>
      <c r="AR102" s="3"/>
      <c r="AS102" s="3"/>
      <c r="AT102" s="3"/>
      <c r="AU102" s="3"/>
      <c r="AV102" s="3"/>
      <c r="AW102" s="3"/>
      <c r="AX102" s="3"/>
    </row>
    <row r="103" spans="1:60" x14ac:dyDescent="0.3">
      <c r="AQ103" s="3"/>
      <c r="AR103" s="3"/>
      <c r="AS103" s="3"/>
      <c r="AT103" s="3"/>
      <c r="AU103" s="3"/>
      <c r="AV103" s="3"/>
      <c r="AW103" s="3"/>
      <c r="AX103" s="3"/>
    </row>
    <row r="104" spans="1:60" x14ac:dyDescent="0.3">
      <c r="AQ104" s="3"/>
      <c r="AR104" s="3"/>
      <c r="AS104" s="3"/>
      <c r="AT104" s="3"/>
      <c r="AU104" s="3"/>
      <c r="AV104" s="3"/>
      <c r="AW104" s="3"/>
      <c r="AX104" s="3"/>
    </row>
    <row r="105" spans="1:60" x14ac:dyDescent="0.3">
      <c r="AQ105" s="3"/>
      <c r="AR105" s="3"/>
      <c r="AS105" s="3"/>
      <c r="AT105" s="3"/>
      <c r="AU105" s="3"/>
      <c r="AV105" s="3"/>
      <c r="AW105" s="3"/>
      <c r="AX105" s="3"/>
    </row>
    <row r="106" spans="1:60" x14ac:dyDescent="0.3">
      <c r="AQ106" s="3"/>
      <c r="AR106" s="3"/>
      <c r="AS106" s="3"/>
      <c r="AT106" s="3"/>
      <c r="AU106" s="3"/>
      <c r="AV106" s="3"/>
      <c r="AW106" s="3"/>
      <c r="AX106" s="3"/>
    </row>
    <row r="107" spans="1:60" x14ac:dyDescent="0.3">
      <c r="AQ107" s="276"/>
      <c r="AR107" s="276"/>
      <c r="AS107" s="276"/>
      <c r="AT107" s="276"/>
      <c r="AU107" s="276"/>
      <c r="AV107" s="276"/>
      <c r="AW107" s="276"/>
      <c r="AX107" s="276"/>
    </row>
    <row r="108" spans="1:60" x14ac:dyDescent="0.3">
      <c r="AQ108" s="276"/>
      <c r="AR108" s="276"/>
      <c r="AS108" s="276"/>
      <c r="AT108" s="276"/>
      <c r="AU108" s="276"/>
      <c r="AV108" s="276"/>
      <c r="AW108" s="276"/>
      <c r="AX108" s="276"/>
    </row>
    <row r="109" spans="1:60" x14ac:dyDescent="0.3">
      <c r="AQ109" s="276"/>
      <c r="AR109" s="276"/>
      <c r="AS109" s="276"/>
      <c r="AT109" s="276"/>
      <c r="AU109" s="276"/>
      <c r="AV109" s="276"/>
      <c r="AW109" s="276"/>
      <c r="AX109" s="276"/>
    </row>
    <row r="110" spans="1:60" x14ac:dyDescent="0.3">
      <c r="AQ110" s="108"/>
      <c r="AR110" s="108"/>
      <c r="AS110" s="108"/>
      <c r="AT110" s="108"/>
      <c r="AU110" s="108"/>
      <c r="AV110" s="108"/>
      <c r="AW110" s="108"/>
      <c r="AX110" s="108"/>
    </row>
    <row r="111" spans="1:60" x14ac:dyDescent="0.3">
      <c r="AQ111" s="108"/>
      <c r="AR111" s="108"/>
      <c r="AS111" s="108"/>
      <c r="AT111" s="108"/>
      <c r="AU111" s="108"/>
      <c r="AV111" s="108"/>
      <c r="AW111" s="108"/>
      <c r="AX111" s="108"/>
    </row>
    <row r="112" spans="1:60" x14ac:dyDescent="0.3">
      <c r="AQ112" s="108"/>
      <c r="AR112" s="108"/>
      <c r="AS112" s="108"/>
      <c r="AT112" s="108"/>
      <c r="AU112" s="108"/>
      <c r="AV112" s="108"/>
      <c r="AW112" s="108"/>
      <c r="AX112" s="108"/>
    </row>
    <row r="113" spans="43:50" x14ac:dyDescent="0.3">
      <c r="AQ113" s="108"/>
      <c r="AR113" s="108"/>
      <c r="AS113" s="108"/>
      <c r="AT113" s="108"/>
      <c r="AU113" s="108"/>
      <c r="AV113" s="108"/>
      <c r="AW113" s="108"/>
      <c r="AX113" s="108"/>
    </row>
    <row r="114" spans="43:50" x14ac:dyDescent="0.3">
      <c r="AQ114" s="108"/>
      <c r="AR114" s="108"/>
      <c r="AS114" s="108"/>
      <c r="AT114" s="108"/>
      <c r="AU114" s="108"/>
      <c r="AV114" s="108"/>
      <c r="AW114" s="108"/>
      <c r="AX114" s="108"/>
    </row>
    <row r="115" spans="43:50" x14ac:dyDescent="0.3">
      <c r="AQ115" s="108"/>
      <c r="AR115" s="108"/>
      <c r="AS115" s="108"/>
      <c r="AT115" s="108"/>
      <c r="AU115" s="108"/>
      <c r="AV115" s="108"/>
      <c r="AW115" s="108"/>
      <c r="AX115" s="108"/>
    </row>
  </sheetData>
  <pageMargins left="0.17" right="0.16" top="0.18" bottom="0.17" header="0.3" footer="0.3"/>
  <pageSetup paperSize="9" scale="58"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Historical Financials in USD</vt:lpstr>
      <vt:lpstr>'Historical Financials in USD'!Print_Area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Nonlapan Cheewinjarasroj</dc:creator>
  <cp:lastModifiedBy>Kalayachat Vichitkarnchana</cp:lastModifiedBy>
  <dcterms:created xsi:type="dcterms:W3CDTF">2019-11-12T02:50:33Z</dcterms:created>
  <dcterms:modified xsi:type="dcterms:W3CDTF">2019-11-12T07:50:47Z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