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Current folder\IVL forecast &amp; estimates\MD&amp;A 3Q19\Upload on website\"/>
    </mc:Choice>
  </mc:AlternateContent>
  <bookViews>
    <workbookView xWindow="0" yWindow="0" windowWidth="28800" windowHeight="12450"/>
  </bookViews>
  <sheets>
    <sheet name="History of IVL M&amp;A" sheetId="1" r:id="rId1"/>
  </sheets>
  <definedNames>
    <definedName name="_xlnm.Print_Area" localSheetId="0">'History of IVL M&amp;A'!$A$1:$H$70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7" i="1" l="1"/>
  <c r="G67" i="1"/>
  <c r="H65" i="1"/>
  <c r="G65" i="1"/>
  <c r="H63" i="1"/>
  <c r="G63" i="1"/>
  <c r="H58" i="1"/>
  <c r="G58" i="1"/>
  <c r="H55" i="1"/>
  <c r="G55" i="1"/>
  <c r="G53" i="1"/>
  <c r="G52" i="1"/>
  <c r="H45" i="1"/>
  <c r="H49" i="1" s="1"/>
  <c r="G45" i="1"/>
  <c r="G49" i="1" s="1"/>
  <c r="H43" i="1"/>
  <c r="G43" i="1"/>
  <c r="H41" i="1"/>
  <c r="G41" i="1"/>
  <c r="H37" i="1"/>
  <c r="G37" i="1"/>
  <c r="H27" i="1"/>
  <c r="G27" i="1"/>
  <c r="G30" i="1" s="1"/>
  <c r="H26" i="1"/>
  <c r="H30" i="1" s="1"/>
  <c r="G26" i="1"/>
  <c r="H25" i="1"/>
  <c r="G25" i="1"/>
  <c r="H23" i="1"/>
  <c r="H19" i="1"/>
  <c r="G19" i="1"/>
  <c r="H14" i="1"/>
  <c r="G14" i="1"/>
  <c r="H10" i="1"/>
  <c r="G10" i="1"/>
  <c r="F10" i="1"/>
  <c r="H9" i="1"/>
  <c r="G9" i="1"/>
  <c r="G68" i="1" l="1"/>
  <c r="H68" i="1"/>
</calcChain>
</file>

<file path=xl/comments1.xml><?xml version="1.0" encoding="utf-8"?>
<comments xmlns="http://schemas.openxmlformats.org/spreadsheetml/2006/main">
  <authors>
    <author>Podjanan Kobhirankun</author>
    <author>Jittreeya Pornkuntham</author>
    <author>Supika Charudhanes</author>
    <author>Vikash Jalan</author>
    <author>Vikash</author>
  </authors>
  <commentList>
    <comment ref="H4" authorId="0" shapeId="0">
      <text>
        <r>
          <rPr>
            <b/>
            <sz val="9"/>
            <color indexed="81"/>
            <rFont val="Tahoma"/>
            <family val="2"/>
          </rPr>
          <t>Podjanan Kobhirankun:</t>
        </r>
        <r>
          <rPr>
            <sz val="9"/>
            <color indexed="81"/>
            <rFont val="Tahoma"/>
            <family val="2"/>
          </rPr>
          <t xml:space="preserve">
IRSL acquired from Apr’19 and capacity is 613.2 KT (1680 TPD for all 5 CPs). Also note that currently CP 1 (230 TPD) &amp; CP 3 (290 TPD) are not running.
Ajit Jha
1680*365 =613,200
(1680-230-290)*365 423,400</t>
        </r>
      </text>
    </comment>
    <comment ref="G8" authorId="1" shapeId="0">
      <text>
        <r>
          <rPr>
            <b/>
            <sz val="9"/>
            <color indexed="81"/>
            <rFont val="Tahoma"/>
            <family val="2"/>
          </rPr>
          <t>Jittreeya Pornkuntham:</t>
        </r>
        <r>
          <rPr>
            <sz val="9"/>
            <color indexed="81"/>
            <rFont val="Tahoma"/>
            <family val="2"/>
          </rPr>
          <t xml:space="preserve">
Confirm by K.Piyanuch</t>
        </r>
      </text>
    </comment>
    <comment ref="G10" authorId="1" shapeId="0">
      <text>
        <r>
          <rPr>
            <sz val="9"/>
            <color indexed="81"/>
            <rFont val="Tahoma"/>
            <family val="2"/>
          </rPr>
          <t xml:space="preserve">PET 1.1 MT
PTA 1.3 MT
</t>
        </r>
      </text>
    </comment>
    <comment ref="C15" authorId="2" shapeId="0">
      <text>
        <r>
          <rPr>
            <b/>
            <sz val="9"/>
            <color rgb="FF000000"/>
            <rFont val="Tahoma"/>
            <family val="2"/>
          </rPr>
          <t>Supika Charudhanes: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Announced on 31 Jul'18</t>
        </r>
      </text>
    </comment>
    <comment ref="C16" authorId="2" shapeId="0">
      <text>
        <r>
          <rPr>
            <b/>
            <sz val="9"/>
            <color indexed="81"/>
            <rFont val="Tahoma"/>
            <family val="2"/>
          </rPr>
          <t>Supika Charudhanes:</t>
        </r>
        <r>
          <rPr>
            <sz val="9"/>
            <color indexed="81"/>
            <rFont val="Tahoma"/>
            <family val="2"/>
          </rPr>
          <t xml:space="preserve">
Announced on 14 May'18</t>
        </r>
      </text>
    </comment>
    <comment ref="G21" authorId="3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Polymer</t>
        </r>
      </text>
    </comment>
    <comment ref="G22" authorId="3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Integrated capacity 18.9kt and excess polymer 3.5kt</t>
        </r>
      </text>
    </comment>
    <comment ref="C26" authorId="3" shapeId="0">
      <text>
        <r>
          <rPr>
            <b/>
            <sz val="9"/>
            <color rgb="FF000000"/>
            <rFont val="Tahoma"/>
            <family val="2"/>
          </rPr>
          <t>Vikash Jalan: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Announced on 29 February 2016</t>
        </r>
      </text>
    </comment>
    <comment ref="C27" authorId="3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Announced on 29 February 2016</t>
        </r>
      </text>
    </comment>
    <comment ref="C28" authorId="3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Announced on 7 Jan 2016</t>
        </r>
      </text>
    </comment>
    <comment ref="C29" authorId="3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Announced on 12 November 2015</t>
        </r>
      </text>
    </comment>
    <comment ref="C31" authorId="3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Announced on 30 Nov 15</t>
        </r>
      </text>
    </comment>
    <comment ref="C32" authorId="3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Expect start up in 4Q17</t>
        </r>
      </text>
    </comment>
    <comment ref="B33" authorId="4" shapeId="0">
      <text>
        <r>
          <rPr>
            <b/>
            <sz val="9"/>
            <color rgb="FF000000"/>
            <rFont val="Tahoma"/>
            <family val="2"/>
          </rPr>
          <t>Vikash: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Renamed to Indorama Ventures Polymers (Rayong) PCL</t>
        </r>
      </text>
    </comment>
    <comment ref="B34" authorId="4" shapeId="0">
      <text>
        <r>
          <rPr>
            <b/>
            <sz val="9"/>
            <color rgb="FF000000"/>
            <rFont val="Tahoma"/>
            <family val="2"/>
          </rPr>
          <t>Vikash: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Renamed to Indorama Ventures PTA Montreal</t>
        </r>
      </text>
    </comment>
    <comment ref="B36" authorId="4" shapeId="0">
      <text>
        <r>
          <rPr>
            <b/>
            <sz val="9"/>
            <color rgb="FF000000"/>
            <rFont val="Tahoma"/>
            <family val="2"/>
          </rPr>
          <t>Vikash: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Renamed to Indorama Ventures Corlu PET</t>
        </r>
      </text>
    </comment>
    <comment ref="B39" authorId="4" shape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Renamed to Indorama Ventures Adana PET</t>
        </r>
      </text>
    </comment>
    <comment ref="C45" authorId="3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Announced on 30 June 2011, acquired as shut plan &amp; start up in 2012</t>
        </r>
      </text>
    </comment>
    <comment ref="H53" authorId="2" shapeId="0">
      <text>
        <r>
          <rPr>
            <b/>
            <sz val="9"/>
            <color indexed="81"/>
            <rFont val="Tahoma"/>
            <family val="2"/>
          </rPr>
          <t>Supika Charudhanes:</t>
        </r>
        <r>
          <rPr>
            <sz val="9"/>
            <color indexed="81"/>
            <rFont val="Tahoma"/>
            <family val="2"/>
          </rPr>
          <t xml:space="preserve">
Exclude tolling capacity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Supika Charudhanes:</t>
        </r>
        <r>
          <rPr>
            <sz val="9"/>
            <color indexed="81"/>
            <rFont val="Tahoma"/>
            <family val="2"/>
          </rPr>
          <t xml:space="preserve">
Ottana</t>
        </r>
      </text>
    </comment>
    <comment ref="B59" authorId="2" shapeId="0">
      <text>
        <r>
          <rPr>
            <b/>
            <sz val="9"/>
            <color indexed="81"/>
            <rFont val="Tahoma"/>
            <family val="2"/>
          </rPr>
          <t>Supika Charudhanes:</t>
        </r>
        <r>
          <rPr>
            <sz val="9"/>
            <color indexed="81"/>
            <rFont val="Tahoma"/>
            <family val="2"/>
          </rPr>
          <t xml:space="preserve">
IPI Rayong</t>
        </r>
      </text>
    </comment>
    <comment ref="B60" authorId="2" shapeId="0">
      <text>
        <r>
          <rPr>
            <b/>
            <sz val="9"/>
            <color indexed="81"/>
            <rFont val="Tahoma"/>
            <family val="2"/>
          </rPr>
          <t>Supika Charudhanes:</t>
        </r>
        <r>
          <rPr>
            <sz val="9"/>
            <color indexed="81"/>
            <rFont val="Tahoma"/>
            <family val="2"/>
          </rPr>
          <t xml:space="preserve">
IRPTA</t>
        </r>
      </text>
    </comment>
    <comment ref="B61" authorId="2" shapeId="0">
      <text>
        <r>
          <rPr>
            <b/>
            <sz val="9"/>
            <color indexed="81"/>
            <rFont val="Tahoma"/>
            <family val="2"/>
          </rPr>
          <t>Supika Charudhanes:</t>
        </r>
        <r>
          <rPr>
            <sz val="9"/>
            <color indexed="81"/>
            <rFont val="Tahoma"/>
            <family val="2"/>
          </rPr>
          <t xml:space="preserve">
TPT</t>
        </r>
      </text>
    </comment>
    <comment ref="B66" authorId="2" shapeId="0">
      <text>
        <r>
          <rPr>
            <b/>
            <sz val="9"/>
            <color indexed="81"/>
            <rFont val="Tahoma"/>
            <family val="2"/>
          </rPr>
          <t>Supika Charudhanes:</t>
        </r>
        <r>
          <rPr>
            <sz val="9"/>
            <color indexed="81"/>
            <rFont val="Tahoma"/>
            <family val="2"/>
          </rPr>
          <t xml:space="preserve">
IPI NKP</t>
        </r>
      </text>
    </comment>
  </commentList>
</comments>
</file>

<file path=xl/sharedStrings.xml><?xml version="1.0" encoding="utf-8"?>
<sst xmlns="http://schemas.openxmlformats.org/spreadsheetml/2006/main" count="179" uniqueCount="128">
  <si>
    <t>Last updated 11-Nov-2019</t>
  </si>
  <si>
    <t>History of IVL M&amp;A</t>
  </si>
  <si>
    <t>Year</t>
  </si>
  <si>
    <t>Name</t>
  </si>
  <si>
    <t>Acquisition Completion</t>
  </si>
  <si>
    <t>Country</t>
  </si>
  <si>
    <t>Products</t>
  </si>
  <si>
    <t xml:space="preserve">IVL holding % </t>
  </si>
  <si>
    <t>Installed Capacity at Acquired date (KT)</t>
  </si>
  <si>
    <t>Current Installed Capacity (KT)</t>
  </si>
  <si>
    <t>Indo Rama Synthetics (India) Limited</t>
  </si>
  <si>
    <t>India</t>
  </si>
  <si>
    <t>Polyester Necessity</t>
  </si>
  <si>
    <t xml:space="preserve">Invista Germany </t>
  </si>
  <si>
    <t>Germany</t>
  </si>
  <si>
    <t>PET</t>
  </si>
  <si>
    <t xml:space="preserve">UTT </t>
  </si>
  <si>
    <t>Germany and Mexico</t>
  </si>
  <si>
    <t>HVA Automotive Fibers</t>
  </si>
  <si>
    <t>M&amp;G Fibras Brasil Ltda.</t>
  </si>
  <si>
    <t>Brazil</t>
  </si>
  <si>
    <t>Fibers &amp; Yarns</t>
  </si>
  <si>
    <t>Custom Polymers PET, LLC</t>
  </si>
  <si>
    <t>USA</t>
  </si>
  <si>
    <t>2019 Total</t>
  </si>
  <si>
    <t>Corpus Christi</t>
  </si>
  <si>
    <t>PTA, PET</t>
  </si>
  <si>
    <t>Schoeller</t>
  </si>
  <si>
    <t>Austria, Czech Republic and Germany</t>
  </si>
  <si>
    <t>Worsted wool yarns</t>
  </si>
  <si>
    <t>Medco</t>
  </si>
  <si>
    <t>Egypt</t>
  </si>
  <si>
    <t>Packaging</t>
  </si>
  <si>
    <t>Kordarna</t>
  </si>
  <si>
    <t>Czech R. &amp; Slovakia</t>
  </si>
  <si>
    <t>Step up investment in Polyprima, JV</t>
  </si>
  <si>
    <t>Indonesia</t>
  </si>
  <si>
    <t>PTA</t>
  </si>
  <si>
    <t>Sorepla</t>
  </si>
  <si>
    <t>France</t>
  </si>
  <si>
    <t>Recycled Flakes and Food Grade Pellets</t>
  </si>
  <si>
    <t>Avgol</t>
  </si>
  <si>
    <t>Isarael, USA, China, Russai &amp; India</t>
  </si>
  <si>
    <t>HVA Hygiene Fibers</t>
  </si>
  <si>
    <t>Dhunseri JV</t>
  </si>
  <si>
    <t>M&amp;G, Brazil PET</t>
  </si>
  <si>
    <t>2018 Total</t>
  </si>
  <si>
    <t>Artlant</t>
  </si>
  <si>
    <t>Portugal</t>
  </si>
  <si>
    <t>DuraFiber, France</t>
  </si>
  <si>
    <t>DuraFiber, Mexico</t>
  </si>
  <si>
    <t>Mexico</t>
  </si>
  <si>
    <t>Glanzstoff</t>
  </si>
  <si>
    <t>Luxembourg, Czech R., Italy &amp; China</t>
  </si>
  <si>
    <t>Step up investment in Trevira</t>
  </si>
  <si>
    <t>HVA Technical Fibers</t>
  </si>
  <si>
    <t>2017 Total</t>
  </si>
  <si>
    <t>Dhunseri, JV</t>
  </si>
  <si>
    <t>50% divestment of Micro Pet, JV</t>
  </si>
  <si>
    <t xml:space="preserve">BP </t>
  </si>
  <si>
    <t>North America</t>
  </si>
  <si>
    <t>PX, PTA, NDC</t>
  </si>
  <si>
    <t>Cepsa Spain</t>
  </si>
  <si>
    <t>Spain</t>
  </si>
  <si>
    <t>IPA, PTA, PET</t>
  </si>
  <si>
    <t>2016 Total</t>
  </si>
  <si>
    <t>Micro Pet</t>
  </si>
  <si>
    <t>India (North India)</t>
  </si>
  <si>
    <t>Oxxynova</t>
  </si>
  <si>
    <t>Louisiana, USA</t>
  </si>
  <si>
    <t>Ethylene &amp; Propelene</t>
  </si>
  <si>
    <t xml:space="preserve">Bangkok Polyester </t>
  </si>
  <si>
    <t>Thailand</t>
  </si>
  <si>
    <t>Cepsa Canada</t>
  </si>
  <si>
    <t>Canada</t>
  </si>
  <si>
    <t>Performance Fibers</t>
  </si>
  <si>
    <t>China</t>
  </si>
  <si>
    <t>Polyplex</t>
  </si>
  <si>
    <t>Turkey</t>
  </si>
  <si>
    <t>2015 Total</t>
  </si>
  <si>
    <t>EcoMex</t>
  </si>
  <si>
    <t>PET Recycled Flake</t>
  </si>
  <si>
    <t>Artenius</t>
  </si>
  <si>
    <t>PHP</t>
  </si>
  <si>
    <t>Germany, USA &amp; China</t>
  </si>
  <si>
    <t>2014 Total</t>
  </si>
  <si>
    <t>Aurus Pckg.</t>
  </si>
  <si>
    <t>Nigeria</t>
  </si>
  <si>
    <t>2013 Total</t>
  </si>
  <si>
    <t>Polypet</t>
  </si>
  <si>
    <t>Polyprima, JV</t>
  </si>
  <si>
    <t>Old World</t>
  </si>
  <si>
    <t>EOEG</t>
  </si>
  <si>
    <t xml:space="preserve">Beverage Plastics </t>
  </si>
  <si>
    <t>Northern Ireland</t>
  </si>
  <si>
    <t>FiberVisions</t>
  </si>
  <si>
    <t>USA, Denmark &amp; China</t>
  </si>
  <si>
    <t>2012 Total</t>
  </si>
  <si>
    <t>Wellman</t>
  </si>
  <si>
    <t>Ireland, Netherlands &amp; France</t>
  </si>
  <si>
    <t xml:space="preserve">Trevira </t>
  </si>
  <si>
    <t>Germany &amp; Poland</t>
  </si>
  <si>
    <t>SK Chemicals</t>
  </si>
  <si>
    <t>Indonesia &amp; Poland</t>
  </si>
  <si>
    <t>PET, Fibers &amp; Yarns</t>
  </si>
  <si>
    <t xml:space="preserve">Invista </t>
  </si>
  <si>
    <t>USA &amp; Mexico</t>
  </si>
  <si>
    <t xml:space="preserve">Guangdong </t>
  </si>
  <si>
    <t>2011 Total</t>
  </si>
  <si>
    <t>Dow Chemicals, JV</t>
  </si>
  <si>
    <t>Italy</t>
  </si>
  <si>
    <t>PET &amp; PTA</t>
  </si>
  <si>
    <t xml:space="preserve">Europoort Utility </t>
  </si>
  <si>
    <t>Netherlands</t>
  </si>
  <si>
    <t>Power Plant</t>
  </si>
  <si>
    <t>2010 Total</t>
  </si>
  <si>
    <t>Tuntex</t>
  </si>
  <si>
    <t>Eastman</t>
  </si>
  <si>
    <t>Netherlands &amp; UK</t>
  </si>
  <si>
    <t>2008 Total</t>
  </si>
  <si>
    <t>Tiepet</t>
  </si>
  <si>
    <t>2003 Total</t>
  </si>
  <si>
    <t>Siam Polyester</t>
  </si>
  <si>
    <t>Fibers</t>
  </si>
  <si>
    <t>1997 Total</t>
  </si>
  <si>
    <t>Grand Total</t>
  </si>
  <si>
    <t>Source: Financial statements &amp; Public disclosures</t>
  </si>
  <si>
    <t>Joint Ventures, to be excluded from capacity calculation as per capacity factsheet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</si>
</sst>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[$-409]d\-mmm\-yy;@"/>
    <numFmt numFmtId="165" formatCode="_-* #,##0_-;\-* #,##0_-;_-* &quot;-&quot;??_-;_-@_-"/>
    <numFmt numFmtId="166" formatCode="0.0%"/>
    <numFmt numFmtId="167" formatCode="_(* #,##0_);_(* \(#,##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  <charset val="222"/>
    </font>
    <font>
      <b/>
      <sz val="20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45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3" fillId="0" borderId="0" xfId="0" applyFont="1"/>
    <xf numFmtId="0" fontId="5" fillId="0" borderId="0" xfId="3" applyFont="1" applyProtection="1">
      <protection locked="0"/>
    </xf>
    <xf numFmtId="9" fontId="3" fillId="0" borderId="0" xfId="2" applyFont="1"/>
    <xf numFmtId="43" fontId="3" fillId="0" borderId="0" xfId="0" applyNumberFormat="1" applyFont="1"/>
    <xf numFmtId="0" fontId="6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9" fontId="7" fillId="0" borderId="1" xfId="0" applyNumberFormat="1" applyFont="1" applyFill="1" applyBorder="1" applyAlignment="1">
      <alignment horizontal="center"/>
    </xf>
    <xf numFmtId="165" fontId="7" fillId="0" borderId="1" xfId="1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166" fontId="7" fillId="3" borderId="1" xfId="0" applyNumberFormat="1" applyFont="1" applyFill="1" applyBorder="1" applyAlignment="1">
      <alignment horizontal="center"/>
    </xf>
    <xf numFmtId="165" fontId="8" fillId="3" borderId="1" xfId="1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0" fontId="7" fillId="4" borderId="1" xfId="0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9" fontId="7" fillId="4" borderId="1" xfId="0" applyNumberFormat="1" applyFont="1" applyFill="1" applyBorder="1" applyAlignment="1">
      <alignment horizontal="center"/>
    </xf>
    <xf numFmtId="167" fontId="7" fillId="4" borderId="1" xfId="1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3" fillId="3" borderId="0" xfId="0" applyFont="1" applyFill="1"/>
    <xf numFmtId="165" fontId="7" fillId="4" borderId="1" xfId="1" applyNumberFormat="1" applyFont="1" applyFill="1" applyBorder="1" applyAlignment="1">
      <alignment horizontal="center"/>
    </xf>
    <xf numFmtId="9" fontId="7" fillId="3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9" fontId="9" fillId="0" borderId="1" xfId="0" applyNumberFormat="1" applyFont="1" applyFill="1" applyBorder="1" applyAlignment="1">
      <alignment horizontal="center"/>
    </xf>
    <xf numFmtId="165" fontId="9" fillId="0" borderId="1" xfId="1" applyNumberFormat="1" applyFont="1" applyFill="1" applyBorder="1" applyAlignment="1">
      <alignment horizontal="center"/>
    </xf>
    <xf numFmtId="38" fontId="3" fillId="3" borderId="0" xfId="0" applyNumberFormat="1" applyFont="1" applyFill="1"/>
    <xf numFmtId="9" fontId="7" fillId="0" borderId="1" xfId="2" applyFont="1" applyFill="1" applyBorder="1" applyAlignment="1">
      <alignment horizontal="center"/>
    </xf>
    <xf numFmtId="9" fontId="7" fillId="3" borderId="1" xfId="2" applyFont="1" applyFill="1" applyBorder="1" applyAlignment="1">
      <alignment horizontal="center"/>
    </xf>
    <xf numFmtId="9" fontId="7" fillId="4" borderId="1" xfId="2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164" fontId="7" fillId="3" borderId="0" xfId="0" applyNumberFormat="1" applyFont="1" applyFill="1" applyBorder="1" applyAlignment="1">
      <alignment horizontal="center"/>
    </xf>
    <xf numFmtId="9" fontId="7" fillId="3" borderId="0" xfId="2" applyFont="1" applyFill="1" applyBorder="1" applyAlignment="1">
      <alignment horizontal="center"/>
    </xf>
    <xf numFmtId="165" fontId="8" fillId="3" borderId="0" xfId="1" applyNumberFormat="1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165" fontId="7" fillId="5" borderId="0" xfId="1" applyNumberFormat="1" applyFont="1" applyFill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4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3" fillId="5" borderId="0" xfId="0" applyFont="1" applyFill="1"/>
  </cellXfs>
  <cellStyles count="4">
    <cellStyle name="Comma" xfId="1" builtinId="3"/>
    <cellStyle name="Normal" xfId="0" builtinId="0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108856</xdr:colOff>
      <xdr:row>0</xdr:row>
      <xdr:rowOff>40822</xdr:rowOff>
    </xdr:from>
    <xdr:to>
      <xdr:col>7</xdr:col>
      <xdr:colOff>956580</xdr:colOff>
      <xdr:row>1</xdr:row>
      <xdr:rowOff>64034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605406" y="40822"/>
          <a:ext cx="847724" cy="201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122"/>
  <sheetViews>
    <sheetView tabSelected="1" view="pageBreakPreview" zoomScale="60" zoomScaleNormal="70" workbookViewId="0">
      <pane ySplit="3" topLeftCell="A40" activePane="bottomLeft" state="frozen"/>
      <selection activeCell="AK52" sqref="AK52"/>
      <selection pane="bottomLeft" activeCell="A71" sqref="A71:B71"/>
    </sheetView>
  </sheetViews>
  <sheetFormatPr defaultColWidth="9.1796875" defaultRowHeight="14" outlineLevelRow="2"/>
  <cols>
    <col min="1" max="1" width="12.453125" style="2" customWidth="1"/>
    <col min="2" max="2" width="34.1796875" style="2" customWidth="1"/>
    <col min="3" max="3" width="15.453125" style="2" customWidth="1"/>
    <col min="4" max="4" width="37.453125" style="2" customWidth="1"/>
    <col min="5" max="5" width="23.26953125" style="2" customWidth="1"/>
    <col min="6" max="6" width="12.1796875" style="2" customWidth="1"/>
    <col min="7" max="8" width="15.26953125" style="2" customWidth="1"/>
    <col min="9" max="16384" width="9.1796875" style="2"/>
  </cols>
  <sheetData>
    <row r="1" spans="1:11">
      <c r="A1" s="1" t="s">
        <v>0</v>
      </c>
    </row>
    <row r="2" spans="1:11" ht="25">
      <c r="A2" s="3" t="s">
        <v>1</v>
      </c>
      <c r="E2" s="4"/>
      <c r="F2" s="5"/>
      <c r="G2" s="5"/>
    </row>
    <row r="3" spans="1:11" ht="6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11" ht="15.5" outlineLevel="2">
      <c r="A4" s="7">
        <v>2019</v>
      </c>
      <c r="B4" s="7" t="s">
        <v>10</v>
      </c>
      <c r="C4" s="8">
        <v>43558</v>
      </c>
      <c r="D4" s="7" t="s">
        <v>11</v>
      </c>
      <c r="E4" s="7" t="s">
        <v>12</v>
      </c>
      <c r="F4" s="9">
        <v>0.38564300000000001</v>
      </c>
      <c r="G4" s="10">
        <v>613.20000000000005</v>
      </c>
      <c r="H4" s="10">
        <v>423</v>
      </c>
      <c r="J4" s="5"/>
      <c r="K4" s="5"/>
    </row>
    <row r="5" spans="1:11" ht="15.5" outlineLevel="2">
      <c r="A5" s="7">
        <v>2019</v>
      </c>
      <c r="B5" s="7" t="s">
        <v>13</v>
      </c>
      <c r="C5" s="8">
        <v>43528</v>
      </c>
      <c r="D5" s="7" t="s">
        <v>14</v>
      </c>
      <c r="E5" s="7" t="s">
        <v>15</v>
      </c>
      <c r="F5" s="9">
        <v>1</v>
      </c>
      <c r="G5" s="10">
        <v>137</v>
      </c>
      <c r="H5" s="10">
        <v>137</v>
      </c>
      <c r="J5" s="5"/>
      <c r="K5" s="5"/>
    </row>
    <row r="6" spans="1:11" ht="15.5" outlineLevel="2">
      <c r="A6" s="7">
        <v>2019</v>
      </c>
      <c r="B6" s="7" t="s">
        <v>16</v>
      </c>
      <c r="C6" s="8">
        <v>43524</v>
      </c>
      <c r="D6" s="7" t="s">
        <v>17</v>
      </c>
      <c r="E6" s="7" t="s">
        <v>18</v>
      </c>
      <c r="F6" s="9">
        <v>0.8</v>
      </c>
      <c r="G6" s="10">
        <v>17.5</v>
      </c>
      <c r="H6" s="10">
        <v>17.5</v>
      </c>
    </row>
    <row r="7" spans="1:11" ht="15.5" outlineLevel="2">
      <c r="A7" s="7">
        <v>2019</v>
      </c>
      <c r="B7" s="7" t="s">
        <v>19</v>
      </c>
      <c r="C7" s="8">
        <v>43518</v>
      </c>
      <c r="D7" s="7" t="s">
        <v>20</v>
      </c>
      <c r="E7" s="7" t="s">
        <v>21</v>
      </c>
      <c r="F7" s="9">
        <v>1</v>
      </c>
      <c r="G7" s="10">
        <v>70</v>
      </c>
      <c r="H7" s="10">
        <v>70</v>
      </c>
    </row>
    <row r="8" spans="1:11" ht="15.5" outlineLevel="2">
      <c r="A8" s="7">
        <v>2019</v>
      </c>
      <c r="B8" s="7" t="s">
        <v>22</v>
      </c>
      <c r="C8" s="8">
        <v>43480</v>
      </c>
      <c r="D8" s="7" t="s">
        <v>23</v>
      </c>
      <c r="E8" s="7" t="s">
        <v>15</v>
      </c>
      <c r="F8" s="9">
        <v>1</v>
      </c>
      <c r="G8" s="10">
        <v>32.658999999999999</v>
      </c>
      <c r="H8" s="10">
        <v>32.658999999999999</v>
      </c>
    </row>
    <row r="9" spans="1:11" ht="15.5" outlineLevel="1">
      <c r="A9" s="11" t="s">
        <v>24</v>
      </c>
      <c r="B9" s="12"/>
      <c r="C9" s="13"/>
      <c r="D9" s="12"/>
      <c r="E9" s="12"/>
      <c r="F9" s="14"/>
      <c r="G9" s="15">
        <f>SUM(G4:G8)</f>
        <v>870.35900000000004</v>
      </c>
      <c r="H9" s="15">
        <f>SUM(H4:H8)</f>
        <v>680.15899999999999</v>
      </c>
    </row>
    <row r="10" spans="1:11" ht="15.5" outlineLevel="2">
      <c r="A10" s="7">
        <v>2018</v>
      </c>
      <c r="B10" s="7" t="s">
        <v>25</v>
      </c>
      <c r="C10" s="16">
        <v>43462</v>
      </c>
      <c r="D10" s="7" t="s">
        <v>23</v>
      </c>
      <c r="E10" s="7" t="s">
        <v>26</v>
      </c>
      <c r="F10" s="9">
        <f>1/3</f>
        <v>0.33333333333333331</v>
      </c>
      <c r="G10" s="10">
        <f>(1100+1300)*33.3333%</f>
        <v>799.99919999999997</v>
      </c>
      <c r="H10" s="10">
        <f>(1100+1300)*33.3333%</f>
        <v>799.99919999999997</v>
      </c>
    </row>
    <row r="11" spans="1:11" ht="15.5" outlineLevel="2">
      <c r="A11" s="7">
        <v>2018</v>
      </c>
      <c r="B11" s="7" t="s">
        <v>27</v>
      </c>
      <c r="C11" s="16">
        <v>43427</v>
      </c>
      <c r="D11" s="7" t="s">
        <v>28</v>
      </c>
      <c r="E11" s="7" t="s">
        <v>29</v>
      </c>
      <c r="F11" s="9">
        <v>1</v>
      </c>
      <c r="G11" s="10">
        <v>3.6</v>
      </c>
      <c r="H11" s="10">
        <v>3.6</v>
      </c>
    </row>
    <row r="12" spans="1:11" ht="15.5" outlineLevel="2">
      <c r="A12" s="7">
        <v>2018</v>
      </c>
      <c r="B12" s="7" t="s">
        <v>30</v>
      </c>
      <c r="C12" s="16">
        <v>43417</v>
      </c>
      <c r="D12" s="7" t="s">
        <v>31</v>
      </c>
      <c r="E12" s="7" t="s">
        <v>32</v>
      </c>
      <c r="F12" s="9">
        <v>0.74</v>
      </c>
      <c r="G12" s="10">
        <v>70</v>
      </c>
      <c r="H12" s="10">
        <v>70</v>
      </c>
    </row>
    <row r="13" spans="1:11" s="17" customFormat="1" ht="15.5" outlineLevel="2">
      <c r="A13" s="7">
        <v>2018</v>
      </c>
      <c r="B13" s="7" t="s">
        <v>33</v>
      </c>
      <c r="C13" s="16">
        <v>43403</v>
      </c>
      <c r="D13" s="7" t="s">
        <v>34</v>
      </c>
      <c r="E13" s="7" t="s">
        <v>18</v>
      </c>
      <c r="F13" s="9">
        <v>1</v>
      </c>
      <c r="G13" s="10">
        <v>50</v>
      </c>
      <c r="H13" s="10">
        <v>50</v>
      </c>
    </row>
    <row r="14" spans="1:11" ht="15.5" outlineLevel="2">
      <c r="A14" s="18">
        <v>2018</v>
      </c>
      <c r="B14" s="18" t="s">
        <v>35</v>
      </c>
      <c r="C14" s="19">
        <v>43299</v>
      </c>
      <c r="D14" s="18" t="s">
        <v>36</v>
      </c>
      <c r="E14" s="18" t="s">
        <v>37</v>
      </c>
      <c r="F14" s="20">
        <v>0.74</v>
      </c>
      <c r="G14" s="21">
        <f>500*74%-G45</f>
        <v>155</v>
      </c>
      <c r="H14" s="21">
        <f>500*74%-H45</f>
        <v>155</v>
      </c>
    </row>
    <row r="15" spans="1:11" s="17" customFormat="1" ht="31" outlineLevel="2">
      <c r="A15" s="7">
        <v>2018</v>
      </c>
      <c r="B15" s="7" t="s">
        <v>38</v>
      </c>
      <c r="C15" s="8">
        <v>43311</v>
      </c>
      <c r="D15" s="7" t="s">
        <v>39</v>
      </c>
      <c r="E15" s="22" t="s">
        <v>40</v>
      </c>
      <c r="F15" s="9">
        <v>1</v>
      </c>
      <c r="G15" s="10">
        <v>52</v>
      </c>
      <c r="H15" s="10">
        <v>52</v>
      </c>
    </row>
    <row r="16" spans="1:11" s="17" customFormat="1" ht="15.5" outlineLevel="2">
      <c r="A16" s="7">
        <v>2018</v>
      </c>
      <c r="B16" s="7" t="s">
        <v>41</v>
      </c>
      <c r="C16" s="8">
        <v>43306</v>
      </c>
      <c r="D16" s="7" t="s">
        <v>42</v>
      </c>
      <c r="E16" s="7" t="s">
        <v>43</v>
      </c>
      <c r="F16" s="9">
        <v>0.65720000000000001</v>
      </c>
      <c r="G16" s="10">
        <v>203</v>
      </c>
      <c r="H16" s="10">
        <v>203</v>
      </c>
    </row>
    <row r="17" spans="1:8" s="17" customFormat="1" ht="15.5" outlineLevel="2">
      <c r="A17" s="7">
        <v>2018</v>
      </c>
      <c r="B17" s="7" t="s">
        <v>44</v>
      </c>
      <c r="C17" s="8">
        <v>43265</v>
      </c>
      <c r="D17" s="7" t="s">
        <v>31</v>
      </c>
      <c r="E17" s="7" t="s">
        <v>15</v>
      </c>
      <c r="F17" s="9">
        <v>0.5</v>
      </c>
      <c r="G17" s="10">
        <v>540</v>
      </c>
      <c r="H17" s="10">
        <v>540</v>
      </c>
    </row>
    <row r="18" spans="1:8" s="17" customFormat="1" ht="15.5" outlineLevel="2">
      <c r="A18" s="7">
        <v>2018</v>
      </c>
      <c r="B18" s="7" t="s">
        <v>45</v>
      </c>
      <c r="C18" s="8">
        <v>43244</v>
      </c>
      <c r="D18" s="7" t="s">
        <v>20</v>
      </c>
      <c r="E18" s="7" t="s">
        <v>15</v>
      </c>
      <c r="F18" s="9">
        <v>1</v>
      </c>
      <c r="G18" s="10">
        <v>550</v>
      </c>
      <c r="H18" s="10">
        <v>550</v>
      </c>
    </row>
    <row r="19" spans="1:8" s="23" customFormat="1" ht="15.5" outlineLevel="1">
      <c r="A19" s="11" t="s">
        <v>46</v>
      </c>
      <c r="B19" s="12"/>
      <c r="C19" s="13"/>
      <c r="D19" s="12"/>
      <c r="E19" s="12"/>
      <c r="F19" s="14"/>
      <c r="G19" s="15">
        <f>SUM(G16:G18)</f>
        <v>1293</v>
      </c>
      <c r="H19" s="15">
        <f>SUM(H16:H18)</f>
        <v>1293</v>
      </c>
    </row>
    <row r="20" spans="1:8" s="17" customFormat="1" ht="15.5" outlineLevel="2">
      <c r="A20" s="7">
        <v>2017</v>
      </c>
      <c r="B20" s="7" t="s">
        <v>47</v>
      </c>
      <c r="C20" s="8">
        <v>43068</v>
      </c>
      <c r="D20" s="7" t="s">
        <v>48</v>
      </c>
      <c r="E20" s="7" t="s">
        <v>37</v>
      </c>
      <c r="F20" s="9">
        <v>1</v>
      </c>
      <c r="G20" s="10">
        <v>700</v>
      </c>
      <c r="H20" s="10">
        <v>700</v>
      </c>
    </row>
    <row r="21" spans="1:8" s="17" customFormat="1" ht="15.5" outlineLevel="2">
      <c r="A21" s="7">
        <v>2017</v>
      </c>
      <c r="B21" s="7" t="s">
        <v>49</v>
      </c>
      <c r="C21" s="8">
        <v>43013</v>
      </c>
      <c r="D21" s="7" t="s">
        <v>39</v>
      </c>
      <c r="E21" s="7" t="s">
        <v>18</v>
      </c>
      <c r="F21" s="9">
        <v>1</v>
      </c>
      <c r="G21" s="10">
        <v>35</v>
      </c>
      <c r="H21" s="10">
        <v>35</v>
      </c>
    </row>
    <row r="22" spans="1:8" s="17" customFormat="1" ht="15.5" outlineLevel="2">
      <c r="A22" s="7">
        <v>2017</v>
      </c>
      <c r="B22" s="7" t="s">
        <v>50</v>
      </c>
      <c r="C22" s="8">
        <v>43007</v>
      </c>
      <c r="D22" s="7" t="s">
        <v>51</v>
      </c>
      <c r="E22" s="7" t="s">
        <v>18</v>
      </c>
      <c r="F22" s="9">
        <v>1</v>
      </c>
      <c r="G22" s="10">
        <v>22.4</v>
      </c>
      <c r="H22" s="10">
        <v>22.4</v>
      </c>
    </row>
    <row r="23" spans="1:8" s="17" customFormat="1" ht="15.5" outlineLevel="2">
      <c r="A23" s="7">
        <v>2017</v>
      </c>
      <c r="B23" s="7" t="s">
        <v>52</v>
      </c>
      <c r="C23" s="8">
        <v>42886</v>
      </c>
      <c r="D23" s="7" t="s">
        <v>53</v>
      </c>
      <c r="E23" s="7" t="s">
        <v>18</v>
      </c>
      <c r="F23" s="9">
        <v>1</v>
      </c>
      <c r="G23" s="10">
        <v>35.5</v>
      </c>
      <c r="H23" s="10">
        <f>G23</f>
        <v>35.5</v>
      </c>
    </row>
    <row r="24" spans="1:8" s="17" customFormat="1" ht="15.5" outlineLevel="2">
      <c r="A24" s="7">
        <v>2017</v>
      </c>
      <c r="B24" s="7" t="s">
        <v>54</v>
      </c>
      <c r="C24" s="8">
        <v>42860</v>
      </c>
      <c r="D24" s="7" t="s">
        <v>14</v>
      </c>
      <c r="E24" s="7" t="s">
        <v>55</v>
      </c>
      <c r="F24" s="9">
        <v>1</v>
      </c>
      <c r="G24" s="10">
        <v>0</v>
      </c>
      <c r="H24" s="10">
        <v>0</v>
      </c>
    </row>
    <row r="25" spans="1:8" s="23" customFormat="1" ht="15.5" outlineLevel="1">
      <c r="A25" s="11" t="s">
        <v>56</v>
      </c>
      <c r="B25" s="12"/>
      <c r="C25" s="13"/>
      <c r="D25" s="12"/>
      <c r="E25" s="12"/>
      <c r="F25" s="14"/>
      <c r="G25" s="15">
        <f>SUBTOTAL(9,G20:G24)</f>
        <v>792.9</v>
      </c>
      <c r="H25" s="15">
        <f>SUBTOTAL(9,H20:H24)</f>
        <v>792.9</v>
      </c>
    </row>
    <row r="26" spans="1:8" ht="15.5" outlineLevel="2">
      <c r="A26" s="18">
        <v>2016</v>
      </c>
      <c r="B26" s="18" t="s">
        <v>57</v>
      </c>
      <c r="C26" s="19">
        <v>42625</v>
      </c>
      <c r="D26" s="18" t="s">
        <v>11</v>
      </c>
      <c r="E26" s="18" t="s">
        <v>15</v>
      </c>
      <c r="F26" s="20">
        <v>0.5</v>
      </c>
      <c r="G26" s="24">
        <f>480*50%</f>
        <v>240</v>
      </c>
      <c r="H26" s="24">
        <f>G26</f>
        <v>240</v>
      </c>
    </row>
    <row r="27" spans="1:8" ht="15.5" outlineLevel="2">
      <c r="A27" s="18">
        <v>2016</v>
      </c>
      <c r="B27" s="18" t="s">
        <v>58</v>
      </c>
      <c r="C27" s="19">
        <v>42625</v>
      </c>
      <c r="D27" s="18" t="s">
        <v>11</v>
      </c>
      <c r="E27" s="18" t="s">
        <v>15</v>
      </c>
      <c r="F27" s="20">
        <v>0.5</v>
      </c>
      <c r="G27" s="21">
        <f>-G31/2</f>
        <v>-108</v>
      </c>
      <c r="H27" s="21">
        <f>-H31/2</f>
        <v>-109.5</v>
      </c>
    </row>
    <row r="28" spans="1:8" s="17" customFormat="1" ht="15.5" outlineLevel="2">
      <c r="A28" s="7">
        <v>2016</v>
      </c>
      <c r="B28" s="7" t="s">
        <v>59</v>
      </c>
      <c r="C28" s="8">
        <v>42460</v>
      </c>
      <c r="D28" s="7" t="s">
        <v>60</v>
      </c>
      <c r="E28" s="7" t="s">
        <v>61</v>
      </c>
      <c r="F28" s="9">
        <v>1</v>
      </c>
      <c r="G28" s="10">
        <v>1020</v>
      </c>
      <c r="H28" s="10">
        <v>1020</v>
      </c>
    </row>
    <row r="29" spans="1:8" s="17" customFormat="1" ht="15.5" outlineLevel="2">
      <c r="A29" s="7">
        <v>2016</v>
      </c>
      <c r="B29" s="7" t="s">
        <v>62</v>
      </c>
      <c r="C29" s="8">
        <v>42467</v>
      </c>
      <c r="D29" s="7" t="s">
        <v>63</v>
      </c>
      <c r="E29" s="7" t="s">
        <v>64</v>
      </c>
      <c r="F29" s="9">
        <v>1</v>
      </c>
      <c r="G29" s="10">
        <v>720</v>
      </c>
      <c r="H29" s="10">
        <v>746</v>
      </c>
    </row>
    <row r="30" spans="1:8" s="23" customFormat="1" ht="15.5" outlineLevel="1">
      <c r="A30" s="11" t="s">
        <v>65</v>
      </c>
      <c r="B30" s="12"/>
      <c r="C30" s="13"/>
      <c r="D30" s="12"/>
      <c r="E30" s="12"/>
      <c r="F30" s="25"/>
      <c r="G30" s="15">
        <f>SUBTOTAL(9,G26:G29)</f>
        <v>1872</v>
      </c>
      <c r="H30" s="15">
        <f>SUBTOTAL(9,H26:H29)</f>
        <v>1896.5</v>
      </c>
    </row>
    <row r="31" spans="1:8" ht="15.5" outlineLevel="2">
      <c r="A31" s="18">
        <v>2015</v>
      </c>
      <c r="B31" s="18" t="s">
        <v>66</v>
      </c>
      <c r="C31" s="19">
        <v>42361</v>
      </c>
      <c r="D31" s="18" t="s">
        <v>67</v>
      </c>
      <c r="E31" s="18" t="s">
        <v>15</v>
      </c>
      <c r="F31" s="20">
        <v>1</v>
      </c>
      <c r="G31" s="24">
        <v>216</v>
      </c>
      <c r="H31" s="24">
        <v>219</v>
      </c>
    </row>
    <row r="32" spans="1:8" s="17" customFormat="1" ht="15.5" outlineLevel="2">
      <c r="A32" s="7">
        <v>2015</v>
      </c>
      <c r="B32" s="7" t="s">
        <v>68</v>
      </c>
      <c r="C32" s="8">
        <v>42270</v>
      </c>
      <c r="D32" s="7" t="s">
        <v>69</v>
      </c>
      <c r="E32" s="7" t="s">
        <v>70</v>
      </c>
      <c r="F32" s="26">
        <v>0.90400000000000003</v>
      </c>
      <c r="G32" s="10">
        <v>400</v>
      </c>
      <c r="H32" s="10">
        <v>440</v>
      </c>
    </row>
    <row r="33" spans="1:40" s="17" customFormat="1" ht="15.5" outlineLevel="2">
      <c r="A33" s="7">
        <v>2015</v>
      </c>
      <c r="B33" s="7" t="s">
        <v>71</v>
      </c>
      <c r="C33" s="8">
        <v>42135</v>
      </c>
      <c r="D33" s="7" t="s">
        <v>72</v>
      </c>
      <c r="E33" s="7" t="s">
        <v>15</v>
      </c>
      <c r="F33" s="26">
        <v>0.98970000000000002</v>
      </c>
      <c r="G33" s="10">
        <v>105</v>
      </c>
      <c r="H33" s="10">
        <v>121.18</v>
      </c>
    </row>
    <row r="34" spans="1:40" s="17" customFormat="1" ht="15.5" outlineLevel="2">
      <c r="A34" s="7">
        <v>2015</v>
      </c>
      <c r="B34" s="7" t="s">
        <v>73</v>
      </c>
      <c r="C34" s="8">
        <v>42156</v>
      </c>
      <c r="D34" s="7" t="s">
        <v>74</v>
      </c>
      <c r="E34" s="7" t="s">
        <v>37</v>
      </c>
      <c r="F34" s="9">
        <v>1</v>
      </c>
      <c r="G34" s="10">
        <v>600</v>
      </c>
      <c r="H34" s="10">
        <v>613.20000000000005</v>
      </c>
    </row>
    <row r="35" spans="1:40" s="17" customFormat="1" ht="15.5" outlineLevel="2">
      <c r="A35" s="7">
        <v>2015</v>
      </c>
      <c r="B35" s="7" t="s">
        <v>75</v>
      </c>
      <c r="C35" s="8">
        <v>42095</v>
      </c>
      <c r="D35" s="7" t="s">
        <v>76</v>
      </c>
      <c r="E35" s="7" t="s">
        <v>21</v>
      </c>
      <c r="F35" s="9">
        <v>1</v>
      </c>
      <c r="G35" s="10">
        <v>41</v>
      </c>
      <c r="H35" s="10">
        <v>64.553424657534251</v>
      </c>
    </row>
    <row r="36" spans="1:40" s="17" customFormat="1" ht="15.5" outlineLevel="2">
      <c r="A36" s="7">
        <v>2015</v>
      </c>
      <c r="B36" s="7" t="s">
        <v>77</v>
      </c>
      <c r="C36" s="8">
        <v>42065</v>
      </c>
      <c r="D36" s="7" t="s">
        <v>78</v>
      </c>
      <c r="E36" s="7" t="s">
        <v>15</v>
      </c>
      <c r="F36" s="9">
        <v>1</v>
      </c>
      <c r="G36" s="10">
        <v>252</v>
      </c>
      <c r="H36" s="10">
        <v>273.75</v>
      </c>
    </row>
    <row r="37" spans="1:40" s="23" customFormat="1" ht="15.5" outlineLevel="1">
      <c r="A37" s="11" t="s">
        <v>79</v>
      </c>
      <c r="B37" s="12"/>
      <c r="C37" s="13"/>
      <c r="D37" s="12"/>
      <c r="E37" s="12"/>
      <c r="F37" s="25"/>
      <c r="G37" s="15">
        <f>SUBTOTAL(9,G31:G36)</f>
        <v>1614</v>
      </c>
      <c r="H37" s="15">
        <f>SUBTOTAL(9,H31:H36)</f>
        <v>1731.6834246575343</v>
      </c>
    </row>
    <row r="38" spans="1:40" s="17" customFormat="1" ht="15.5" outlineLevel="2">
      <c r="A38" s="7">
        <v>2014</v>
      </c>
      <c r="B38" s="7" t="s">
        <v>80</v>
      </c>
      <c r="C38" s="8">
        <v>41974</v>
      </c>
      <c r="D38" s="7" t="s">
        <v>51</v>
      </c>
      <c r="E38" s="7" t="s">
        <v>81</v>
      </c>
      <c r="F38" s="27">
        <v>0.51</v>
      </c>
      <c r="G38" s="28">
        <v>18</v>
      </c>
      <c r="H38" s="28">
        <v>18</v>
      </c>
    </row>
    <row r="39" spans="1:40" s="17" customFormat="1" ht="15.5" outlineLevel="2">
      <c r="A39" s="7">
        <v>2014</v>
      </c>
      <c r="B39" s="7" t="s">
        <v>82</v>
      </c>
      <c r="C39" s="8">
        <v>41792</v>
      </c>
      <c r="D39" s="7" t="s">
        <v>78</v>
      </c>
      <c r="E39" s="7" t="s">
        <v>15</v>
      </c>
      <c r="F39" s="9">
        <v>1</v>
      </c>
      <c r="G39" s="10">
        <v>130</v>
      </c>
      <c r="H39" s="28">
        <v>0</v>
      </c>
    </row>
    <row r="40" spans="1:40" s="17" customFormat="1" ht="15.5" outlineLevel="2">
      <c r="A40" s="7">
        <v>2014</v>
      </c>
      <c r="B40" s="7" t="s">
        <v>83</v>
      </c>
      <c r="C40" s="8">
        <v>41759</v>
      </c>
      <c r="D40" s="7" t="s">
        <v>84</v>
      </c>
      <c r="E40" s="7" t="s">
        <v>21</v>
      </c>
      <c r="F40" s="9">
        <v>0.8</v>
      </c>
      <c r="G40" s="10">
        <v>89.5</v>
      </c>
      <c r="H40" s="28">
        <v>84.6</v>
      </c>
    </row>
    <row r="41" spans="1:40" s="23" customFormat="1" ht="15.5" outlineLevel="1">
      <c r="A41" s="11" t="s">
        <v>85</v>
      </c>
      <c r="B41" s="12"/>
      <c r="C41" s="13"/>
      <c r="D41" s="12"/>
      <c r="E41" s="12"/>
      <c r="F41" s="25"/>
      <c r="G41" s="15">
        <f>SUBTOTAL(9,G38:G40)</f>
        <v>237.5</v>
      </c>
      <c r="H41" s="15">
        <f>SUBTOTAL(9,H38:H40)</f>
        <v>102.6</v>
      </c>
      <c r="AN41" s="29"/>
    </row>
    <row r="42" spans="1:40" s="17" customFormat="1" ht="15.5" outlineLevel="2">
      <c r="A42" s="7">
        <v>2013</v>
      </c>
      <c r="B42" s="7" t="s">
        <v>86</v>
      </c>
      <c r="C42" s="8">
        <v>41367</v>
      </c>
      <c r="D42" s="7" t="s">
        <v>87</v>
      </c>
      <c r="E42" s="7" t="s">
        <v>32</v>
      </c>
      <c r="F42" s="9">
        <v>1</v>
      </c>
      <c r="G42" s="10">
        <v>8.5</v>
      </c>
      <c r="H42" s="10">
        <v>35.58</v>
      </c>
    </row>
    <row r="43" spans="1:40" s="23" customFormat="1" ht="15.5" outlineLevel="1">
      <c r="A43" s="11" t="s">
        <v>88</v>
      </c>
      <c r="B43" s="12"/>
      <c r="C43" s="13"/>
      <c r="D43" s="12"/>
      <c r="E43" s="12"/>
      <c r="F43" s="25"/>
      <c r="G43" s="15">
        <f>SUBTOTAL(9,G42:G42)</f>
        <v>8.5</v>
      </c>
      <c r="H43" s="15">
        <f>SUBTOTAL(9,H42:H42)</f>
        <v>35.58</v>
      </c>
    </row>
    <row r="44" spans="1:40" s="17" customFormat="1" ht="15.5" outlineLevel="2">
      <c r="A44" s="7">
        <v>2012</v>
      </c>
      <c r="B44" s="7" t="s">
        <v>89</v>
      </c>
      <c r="C44" s="8">
        <v>41130</v>
      </c>
      <c r="D44" s="7" t="s">
        <v>36</v>
      </c>
      <c r="E44" s="7" t="s">
        <v>15</v>
      </c>
      <c r="F44" s="9">
        <v>1</v>
      </c>
      <c r="G44" s="10">
        <v>100.8</v>
      </c>
      <c r="H44" s="10">
        <v>105.85</v>
      </c>
    </row>
    <row r="45" spans="1:40" ht="15.5" outlineLevel="2">
      <c r="A45" s="18">
        <v>2012</v>
      </c>
      <c r="B45" s="18" t="s">
        <v>90</v>
      </c>
      <c r="C45" s="19">
        <v>41091</v>
      </c>
      <c r="D45" s="18" t="s">
        <v>36</v>
      </c>
      <c r="E45" s="18" t="s">
        <v>37</v>
      </c>
      <c r="F45" s="20">
        <v>0.43</v>
      </c>
      <c r="G45" s="24">
        <f>500*43%</f>
        <v>215</v>
      </c>
      <c r="H45" s="24">
        <f>500*43%</f>
        <v>215</v>
      </c>
      <c r="K45" s="5"/>
    </row>
    <row r="46" spans="1:40" s="17" customFormat="1" ht="15.5" outlineLevel="2">
      <c r="A46" s="7">
        <v>2012</v>
      </c>
      <c r="B46" s="7" t="s">
        <v>91</v>
      </c>
      <c r="C46" s="8">
        <v>41002</v>
      </c>
      <c r="D46" s="7" t="s">
        <v>23</v>
      </c>
      <c r="E46" s="7" t="s">
        <v>92</v>
      </c>
      <c r="F46" s="9">
        <v>1</v>
      </c>
      <c r="G46" s="10">
        <v>550</v>
      </c>
      <c r="H46" s="10">
        <v>550</v>
      </c>
    </row>
    <row r="47" spans="1:40" s="17" customFormat="1" ht="15.5" outlineLevel="2">
      <c r="A47" s="7">
        <v>2012</v>
      </c>
      <c r="B47" s="7" t="s">
        <v>93</v>
      </c>
      <c r="C47" s="8">
        <v>40963</v>
      </c>
      <c r="D47" s="7" t="s">
        <v>94</v>
      </c>
      <c r="E47" s="7" t="s">
        <v>32</v>
      </c>
      <c r="F47" s="9">
        <v>0.51</v>
      </c>
      <c r="G47" s="28">
        <v>22</v>
      </c>
      <c r="H47" s="28">
        <v>35.662388273003941</v>
      </c>
    </row>
    <row r="48" spans="1:40" s="17" customFormat="1" ht="15.5" outlineLevel="2">
      <c r="A48" s="7">
        <v>2012</v>
      </c>
      <c r="B48" s="7" t="s">
        <v>95</v>
      </c>
      <c r="C48" s="8">
        <v>40914</v>
      </c>
      <c r="D48" s="7" t="s">
        <v>96</v>
      </c>
      <c r="E48" s="7" t="s">
        <v>21</v>
      </c>
      <c r="F48" s="9">
        <v>1</v>
      </c>
      <c r="G48" s="10">
        <v>221</v>
      </c>
      <c r="H48" s="28">
        <v>204.9</v>
      </c>
    </row>
    <row r="49" spans="1:8" s="23" customFormat="1" ht="15.5" outlineLevel="1">
      <c r="A49" s="11" t="s">
        <v>97</v>
      </c>
      <c r="B49" s="12"/>
      <c r="C49" s="13"/>
      <c r="D49" s="12"/>
      <c r="E49" s="12"/>
      <c r="F49" s="25"/>
      <c r="G49" s="15">
        <f>SUBTOTAL(9,G44:G48)</f>
        <v>1108.8</v>
      </c>
      <c r="H49" s="15">
        <f>SUBTOTAL(9,H44:H48)</f>
        <v>1111.4123882730039</v>
      </c>
    </row>
    <row r="50" spans="1:8" s="17" customFormat="1" ht="15.5" outlineLevel="2">
      <c r="A50" s="7">
        <v>2011</v>
      </c>
      <c r="B50" s="7" t="s">
        <v>98</v>
      </c>
      <c r="C50" s="8">
        <v>40877</v>
      </c>
      <c r="D50" s="7" t="s">
        <v>99</v>
      </c>
      <c r="E50" s="7" t="s">
        <v>21</v>
      </c>
      <c r="F50" s="9">
        <v>1</v>
      </c>
      <c r="G50" s="10">
        <v>153</v>
      </c>
      <c r="H50" s="10">
        <v>174.47</v>
      </c>
    </row>
    <row r="51" spans="1:8" s="17" customFormat="1" ht="15.5" outlineLevel="2">
      <c r="A51" s="7">
        <v>2011</v>
      </c>
      <c r="B51" s="7" t="s">
        <v>100</v>
      </c>
      <c r="C51" s="8">
        <v>40725</v>
      </c>
      <c r="D51" s="7" t="s">
        <v>101</v>
      </c>
      <c r="E51" s="7" t="s">
        <v>21</v>
      </c>
      <c r="F51" s="9">
        <v>0.75</v>
      </c>
      <c r="G51" s="10">
        <v>123</v>
      </c>
      <c r="H51" s="10">
        <v>123</v>
      </c>
    </row>
    <row r="52" spans="1:8" s="17" customFormat="1" ht="15.5" outlineLevel="2">
      <c r="A52" s="7">
        <v>2011</v>
      </c>
      <c r="B52" s="7" t="s">
        <v>102</v>
      </c>
      <c r="C52" s="8">
        <v>40604</v>
      </c>
      <c r="D52" s="7" t="s">
        <v>103</v>
      </c>
      <c r="E52" s="7" t="s">
        <v>104</v>
      </c>
      <c r="F52" s="9">
        <v>1</v>
      </c>
      <c r="G52" s="10">
        <f>197.6+153</f>
        <v>350.6</v>
      </c>
      <c r="H52" s="10">
        <v>400.40500000000003</v>
      </c>
    </row>
    <row r="53" spans="1:8" s="17" customFormat="1" ht="15.5" outlineLevel="2">
      <c r="A53" s="7">
        <v>2011</v>
      </c>
      <c r="B53" s="7" t="s">
        <v>105</v>
      </c>
      <c r="C53" s="8">
        <v>40603</v>
      </c>
      <c r="D53" s="7" t="s">
        <v>106</v>
      </c>
      <c r="E53" s="7" t="s">
        <v>104</v>
      </c>
      <c r="F53" s="9">
        <v>1</v>
      </c>
      <c r="G53" s="10">
        <f>458+478</f>
        <v>936</v>
      </c>
      <c r="H53" s="10">
        <v>855.65500000000009</v>
      </c>
    </row>
    <row r="54" spans="1:8" s="17" customFormat="1" ht="15.5" outlineLevel="2">
      <c r="A54" s="7">
        <v>2011</v>
      </c>
      <c r="B54" s="7" t="s">
        <v>107</v>
      </c>
      <c r="C54" s="8">
        <v>40570</v>
      </c>
      <c r="D54" s="7" t="s">
        <v>76</v>
      </c>
      <c r="E54" s="7" t="s">
        <v>15</v>
      </c>
      <c r="F54" s="30">
        <v>1</v>
      </c>
      <c r="G54" s="10">
        <v>406</v>
      </c>
      <c r="H54" s="10">
        <v>569.40499999999997</v>
      </c>
    </row>
    <row r="55" spans="1:8" s="23" customFormat="1" ht="15.5" outlineLevel="1">
      <c r="A55" s="11" t="s">
        <v>108</v>
      </c>
      <c r="B55" s="12"/>
      <c r="C55" s="13"/>
      <c r="D55" s="12"/>
      <c r="E55" s="12"/>
      <c r="F55" s="31"/>
      <c r="G55" s="15">
        <f>SUBTOTAL(9,G50:G54)</f>
        <v>1968.6</v>
      </c>
      <c r="H55" s="15">
        <f>SUBTOTAL(9,H50:H54)</f>
        <v>2122.9350000000004</v>
      </c>
    </row>
    <row r="56" spans="1:8" ht="15.5" outlineLevel="2">
      <c r="A56" s="18">
        <v>2010</v>
      </c>
      <c r="B56" s="18" t="s">
        <v>109</v>
      </c>
      <c r="C56" s="19">
        <v>40360</v>
      </c>
      <c r="D56" s="18" t="s">
        <v>110</v>
      </c>
      <c r="E56" s="18" t="s">
        <v>111</v>
      </c>
      <c r="F56" s="32">
        <v>0.5</v>
      </c>
      <c r="G56" s="24">
        <v>172.5</v>
      </c>
      <c r="H56" s="24">
        <v>0</v>
      </c>
    </row>
    <row r="57" spans="1:8" s="17" customFormat="1" ht="15.5" outlineLevel="2">
      <c r="A57" s="7">
        <v>2010</v>
      </c>
      <c r="B57" s="7" t="s">
        <v>112</v>
      </c>
      <c r="C57" s="8">
        <v>40302</v>
      </c>
      <c r="D57" s="7" t="s">
        <v>113</v>
      </c>
      <c r="E57" s="7" t="s">
        <v>114</v>
      </c>
      <c r="F57" s="30">
        <v>1</v>
      </c>
      <c r="G57" s="10">
        <v>0</v>
      </c>
      <c r="H57" s="10">
        <v>0</v>
      </c>
    </row>
    <row r="58" spans="1:8" s="23" customFormat="1" ht="15.5" outlineLevel="1">
      <c r="A58" s="11" t="s">
        <v>115</v>
      </c>
      <c r="B58" s="12"/>
      <c r="C58" s="13"/>
      <c r="D58" s="12"/>
      <c r="E58" s="12"/>
      <c r="F58" s="31"/>
      <c r="G58" s="15">
        <f>SUBTOTAL(9,G56:G57)</f>
        <v>172.5</v>
      </c>
      <c r="H58" s="15">
        <f>SUBTOTAL(9,H56:H57)</f>
        <v>0</v>
      </c>
    </row>
    <row r="59" spans="1:8" s="17" customFormat="1" ht="15.5" outlineLevel="2">
      <c r="A59" s="7">
        <v>2008</v>
      </c>
      <c r="B59" s="7" t="s">
        <v>116</v>
      </c>
      <c r="C59" s="8">
        <v>39721</v>
      </c>
      <c r="D59" s="7" t="s">
        <v>72</v>
      </c>
      <c r="E59" s="7" t="s">
        <v>104</v>
      </c>
      <c r="F59" s="9">
        <v>1</v>
      </c>
      <c r="G59" s="10">
        <v>390.6</v>
      </c>
      <c r="H59" s="28">
        <v>304.17500000000001</v>
      </c>
    </row>
    <row r="60" spans="1:8" s="17" customFormat="1" ht="15.5" outlineLevel="2">
      <c r="A60" s="7">
        <v>2008</v>
      </c>
      <c r="B60" s="7" t="s">
        <v>116</v>
      </c>
      <c r="C60" s="8">
        <v>39721</v>
      </c>
      <c r="D60" s="7" t="s">
        <v>72</v>
      </c>
      <c r="E60" s="7" t="s">
        <v>37</v>
      </c>
      <c r="F60" s="30">
        <v>1</v>
      </c>
      <c r="G60" s="10">
        <v>771</v>
      </c>
      <c r="H60" s="28">
        <v>770.88</v>
      </c>
    </row>
    <row r="61" spans="1:8" s="17" customFormat="1" ht="15.5" outlineLevel="2">
      <c r="A61" s="7">
        <v>2008</v>
      </c>
      <c r="B61" s="7" t="s">
        <v>116</v>
      </c>
      <c r="C61" s="8">
        <v>39721</v>
      </c>
      <c r="D61" s="7" t="s">
        <v>72</v>
      </c>
      <c r="E61" s="7" t="s">
        <v>37</v>
      </c>
      <c r="F61" s="30">
        <v>1</v>
      </c>
      <c r="G61" s="10">
        <v>602</v>
      </c>
      <c r="H61" s="10">
        <v>602.25</v>
      </c>
    </row>
    <row r="62" spans="1:8" s="17" customFormat="1" ht="15.5" outlineLevel="2">
      <c r="A62" s="7">
        <v>2008</v>
      </c>
      <c r="B62" s="7" t="s">
        <v>117</v>
      </c>
      <c r="C62" s="8">
        <v>39538</v>
      </c>
      <c r="D62" s="7" t="s">
        <v>118</v>
      </c>
      <c r="E62" s="7" t="s">
        <v>111</v>
      </c>
      <c r="F62" s="30">
        <v>1</v>
      </c>
      <c r="G62" s="10">
        <v>776</v>
      </c>
      <c r="H62" s="10">
        <v>1136.0422222222221</v>
      </c>
    </row>
    <row r="63" spans="1:8" s="23" customFormat="1" ht="15.5" outlineLevel="1">
      <c r="A63" s="33" t="s">
        <v>119</v>
      </c>
      <c r="B63" s="34"/>
      <c r="C63" s="35"/>
      <c r="D63" s="34"/>
      <c r="E63" s="34"/>
      <c r="F63" s="36"/>
      <c r="G63" s="37">
        <f>SUBTOTAL(9,G59:G62)</f>
        <v>2539.6</v>
      </c>
      <c r="H63" s="37">
        <f>SUBTOTAL(9,H59:H62)</f>
        <v>2813.3472222222222</v>
      </c>
    </row>
    <row r="64" spans="1:8" s="17" customFormat="1" ht="15.5" outlineLevel="2">
      <c r="A64" s="7">
        <v>2003</v>
      </c>
      <c r="B64" s="7" t="s">
        <v>120</v>
      </c>
      <c r="C64" s="8"/>
      <c r="D64" s="7" t="s">
        <v>23</v>
      </c>
      <c r="E64" s="7" t="s">
        <v>15</v>
      </c>
      <c r="F64" s="9">
        <v>1</v>
      </c>
      <c r="G64" s="10">
        <v>50</v>
      </c>
      <c r="H64" s="10">
        <v>266.45</v>
      </c>
    </row>
    <row r="65" spans="1:8" s="23" customFormat="1" ht="15.5" outlineLevel="1">
      <c r="A65" s="33" t="s">
        <v>121</v>
      </c>
      <c r="B65" s="34"/>
      <c r="C65" s="35"/>
      <c r="D65" s="34"/>
      <c r="E65" s="34"/>
      <c r="F65" s="36"/>
      <c r="G65" s="37">
        <f>G64</f>
        <v>50</v>
      </c>
      <c r="H65" s="37">
        <f>H64</f>
        <v>266.45</v>
      </c>
    </row>
    <row r="66" spans="1:8" s="17" customFormat="1" ht="15.5" outlineLevel="2">
      <c r="A66" s="7">
        <v>1997</v>
      </c>
      <c r="B66" s="7" t="s">
        <v>122</v>
      </c>
      <c r="C66" s="8"/>
      <c r="D66" s="7" t="s">
        <v>72</v>
      </c>
      <c r="E66" s="7" t="s">
        <v>123</v>
      </c>
      <c r="F66" s="9">
        <v>1</v>
      </c>
      <c r="G66" s="10">
        <v>40</v>
      </c>
      <c r="H66" s="10">
        <v>114.245</v>
      </c>
    </row>
    <row r="67" spans="1:8" s="23" customFormat="1" ht="15.5" outlineLevel="1">
      <c r="A67" s="33" t="s">
        <v>124</v>
      </c>
      <c r="B67" s="34"/>
      <c r="C67" s="35"/>
      <c r="D67" s="34"/>
      <c r="E67" s="34"/>
      <c r="F67" s="36"/>
      <c r="G67" s="37">
        <f>G66</f>
        <v>40</v>
      </c>
      <c r="H67" s="37">
        <f>H66</f>
        <v>114.245</v>
      </c>
    </row>
    <row r="68" spans="1:8" s="23" customFormat="1" ht="15.5">
      <c r="A68" s="33" t="s">
        <v>125</v>
      </c>
      <c r="B68" s="34"/>
      <c r="C68" s="35"/>
      <c r="D68" s="34"/>
      <c r="E68" s="34"/>
      <c r="F68" s="36"/>
      <c r="G68" s="37">
        <f>G9+G19+G25+G30+G37+G41+G43+G49+G55+G58+G63+G65+G67</f>
        <v>12567.759</v>
      </c>
      <c r="H68" s="37">
        <f>H9+H19+H25+H30+H37+H41+H43+H49+H55+H58+H63+H65+H67</f>
        <v>12960.812035152763</v>
      </c>
    </row>
    <row r="69" spans="1:8" ht="15.5">
      <c r="A69" s="38"/>
      <c r="B69" s="38"/>
      <c r="C69" s="38"/>
      <c r="D69" s="38"/>
      <c r="E69" s="38"/>
      <c r="F69" s="38"/>
      <c r="G69" s="38"/>
      <c r="H69" s="39"/>
    </row>
    <row r="70" spans="1:8" ht="15.5">
      <c r="A70" s="40" t="s">
        <v>126</v>
      </c>
      <c r="B70" s="41"/>
      <c r="C70" s="42"/>
      <c r="D70" s="40" t="s">
        <v>127</v>
      </c>
      <c r="E70" s="41"/>
      <c r="F70" s="41"/>
      <c r="G70" s="41"/>
      <c r="H70" s="43"/>
    </row>
    <row r="71" spans="1:8" s="44" customFormat="1"/>
    <row r="72" spans="1:8" s="44" customFormat="1"/>
    <row r="73" spans="1:8" s="44" customFormat="1"/>
    <row r="74" spans="1:8" s="44" customFormat="1"/>
    <row r="75" spans="1:8" s="44" customFormat="1"/>
    <row r="76" spans="1:8" s="44" customFormat="1"/>
    <row r="77" spans="1:8" s="44" customFormat="1"/>
    <row r="78" spans="1:8" s="44" customFormat="1"/>
    <row r="79" spans="1:8" s="44" customFormat="1"/>
    <row r="80" spans="1:8" s="44" customFormat="1"/>
    <row r="81" s="44" customFormat="1"/>
    <row r="82" s="44" customFormat="1"/>
    <row r="83" s="44" customFormat="1"/>
    <row r="84" s="44" customFormat="1"/>
    <row r="85" s="44" customFormat="1"/>
    <row r="86" s="44" customFormat="1"/>
    <row r="87" s="44" customFormat="1"/>
    <row r="88" s="44" customFormat="1"/>
    <row r="89" s="44" customFormat="1"/>
    <row r="90" s="44" customFormat="1"/>
    <row r="91" s="44" customFormat="1"/>
    <row r="92" s="44" customFormat="1"/>
    <row r="93" s="44" customFormat="1"/>
    <row r="94" s="44" customFormat="1"/>
    <row r="95" s="44" customFormat="1"/>
    <row r="96" s="44" customFormat="1"/>
    <row r="97" s="44" customFormat="1"/>
    <row r="98" s="44" customFormat="1"/>
    <row r="99" s="44" customFormat="1"/>
    <row r="100" s="44" customFormat="1"/>
    <row r="101" s="44" customFormat="1"/>
    <row r="102" s="44" customFormat="1"/>
    <row r="103" s="44" customFormat="1"/>
    <row r="104" s="44" customFormat="1"/>
    <row r="105" s="44" customFormat="1"/>
    <row r="106" s="44" customFormat="1"/>
    <row r="107" s="44" customFormat="1"/>
    <row r="108" s="44" customFormat="1"/>
    <row r="109" s="44" customFormat="1"/>
    <row r="110" s="44" customFormat="1"/>
    <row r="111" s="44" customFormat="1"/>
    <row r="112" s="44" customFormat="1"/>
    <row r="113" s="44" customFormat="1"/>
    <row r="114" s="44" customFormat="1"/>
    <row r="115" s="44" customFormat="1"/>
    <row r="116" s="44" customFormat="1"/>
    <row r="117" s="44" customFormat="1"/>
    <row r="118" s="44" customFormat="1"/>
    <row r="119" s="44" customFormat="1"/>
    <row r="120" s="44" customFormat="1"/>
    <row r="121" s="44" customFormat="1"/>
    <row r="122" s="44" customFormat="1"/>
  </sheetData>
  <pageMargins left="0.25" right="0.25" top="0.75" bottom="0.75" header="0.3" footer="0.3"/>
  <pageSetup paperSize="9" scale="5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History of IVL M&amp;A</vt:lpstr>
      <vt:lpstr>'History of IVL M&amp;A'!Print_Area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Nonlapan Cheewinjarasroj</dc:creator>
  <cp:lastModifiedBy>Nonlapan Cheewinjarasroj</cp:lastModifiedBy>
  <dcterms:created xsi:type="dcterms:W3CDTF">2019-11-12T02:56:48Z</dcterms:created>
  <dcterms:modified xsi:type="dcterms:W3CDTF">2019-11-12T02:57:02Z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