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urrent folder\IVL forecast &amp; estimates\MD&amp;A 4Q19\Upload on website\"/>
    </mc:Choice>
  </mc:AlternateContent>
  <bookViews>
    <workbookView xWindow="0" yWindow="0" windowWidth="20490" windowHeight="7770"/>
  </bookViews>
  <sheets>
    <sheet name="Historical Financials in THB"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PRD3">#REF!</definedName>
    <definedName name="___PRD3_4">#REF!</definedName>
    <definedName name="___PRD3_8">#REF!</definedName>
    <definedName name="__PRD1">237</definedName>
    <definedName name="__QTR1">#REF!</definedName>
    <definedName name="__QTR2">#REF!</definedName>
    <definedName name="__QTR3">#REF!</definedName>
    <definedName name="__QTR4">#REF!</definedName>
    <definedName name="_PRD1">237</definedName>
    <definedName name="_PRD3">[2]AllData!#REF!</definedName>
    <definedName name="_PRD3_4">[2]AllData!#REF!</definedName>
    <definedName name="_PRD3_8">[2]AllData!#REF!</definedName>
    <definedName name="_PST1">#REF!</definedName>
    <definedName name="_PST1_4">#REF!</definedName>
    <definedName name="_PST1_8">#REF!</definedName>
    <definedName name="_QTR1">[3]PRM!$H$1:$H$13</definedName>
    <definedName name="_QTR2">[3]PRM!$I$1:$I$13</definedName>
    <definedName name="_QTR3">[3]PRM!$J$1:$J$13</definedName>
    <definedName name="_QTR4">[4]Prm!$H$1:$H$13</definedName>
    <definedName name="_SCB1">'[5]SCB 1 - Current'!$F$10</definedName>
    <definedName name="_SCB2">'[5]SCB 2 - Current'!$F$11</definedName>
    <definedName name="ACCOUNT">'[6]S&amp;S BGT'!$S$2:$S$21</definedName>
    <definedName name="ACH">[6]Value!$AE$15</definedName>
    <definedName name="AddOne">[7]NBCA_2001_Completed!#REF!</definedName>
    <definedName name="AddOne_4">[7]NBCA_2001_Completed!#REF!</definedName>
    <definedName name="AddOne_8">[7]NBCA_2001_Completed!#REF!</definedName>
    <definedName name="ajn">#REF!</definedName>
    <definedName name="AKS">[6]Value!$AE$19</definedName>
    <definedName name="AR">[6]Value!$AE$12</definedName>
    <definedName name="AREA">#REF!</definedName>
    <definedName name="AREA_9">#REF!</definedName>
    <definedName name="AREADOM">#REF!</definedName>
    <definedName name="AREADOM_9">#REF!</definedName>
    <definedName name="AREW">#REF!</definedName>
    <definedName name="ASS">#REF!</definedName>
    <definedName name="ATH">[6]Value!$AE$9</definedName>
    <definedName name="AvgDep">#REF!</definedName>
    <definedName name="AW">[6]Value!$AE$28</definedName>
    <definedName name="BASE">[8]PRM!$A$19:$B$20</definedName>
    <definedName name="BASE_9">#REF!</definedName>
    <definedName name="BKS">[6]Value!$AE$25</definedName>
    <definedName name="BM">[6]Value!$AE$29</definedName>
    <definedName name="BUDGET">#REF!</definedName>
    <definedName name="BuiltIn_AutoFilter___1">#REF!</definedName>
    <definedName name="CellNow">[7]NBCA_2001_Completed!#REF!</definedName>
    <definedName name="CellNow_4">[7]NBCA_2001_Completed!#REF!</definedName>
    <definedName name="CellNow_8">[7]NBCA_2001_Completed!#REF!</definedName>
    <definedName name="CL">0.05</definedName>
    <definedName name="CP">#REF!</definedName>
    <definedName name="CPGRD">#REF!</definedName>
    <definedName name="CPI___0">#REF!</definedName>
    <definedName name="CPIII___0">#REF!</definedName>
    <definedName name="CW">20000</definedName>
    <definedName name="CW_1">20000</definedName>
    <definedName name="CW_2">20000</definedName>
    <definedName name="d">#REF!</definedName>
    <definedName name="da">'[9]OCT-2001'!#REF!</definedName>
    <definedName name="da_4">'[9]OCT-2001'!#REF!</definedName>
    <definedName name="da_8">'[9]OCT-2001'!#REF!</definedName>
    <definedName name="DATA">#REF!</definedName>
    <definedName name="DATA_9">#REF!</definedName>
    <definedName name="Database_MI">#REF!</definedName>
    <definedName name="Database_MI_4">#REF!</definedName>
    <definedName name="Database_MI_8">#REF!</definedName>
    <definedName name="date">#REF!</definedName>
    <definedName name="DAYS">360</definedName>
    <definedName name="DAYS_1">360</definedName>
    <definedName name="DAYS_2">360</definedName>
    <definedName name="DBL___0">#REF!</definedName>
    <definedName name="DCD">[6]Value!$AE$20</definedName>
    <definedName name="DELTA">20</definedName>
    <definedName name="DELTA_1">20</definedName>
    <definedName name="DELTA_2">20</definedName>
    <definedName name="DEM">NA()</definedName>
    <definedName name="DEP">#REF!</definedName>
    <definedName name="DEP_4">#REF!</definedName>
    <definedName name="DEP_8">#REF!</definedName>
    <definedName name="dm">'[10]PRMT-00'!$H$8</definedName>
    <definedName name="DTYCHANGES">#REF!</definedName>
    <definedName name="DWT">[6]Value!$AE$31</definedName>
    <definedName name="EUR">[11]PRMT!$E$36</definedName>
    <definedName name="Excel_BuiltIn__FilterDatabase">#REF!</definedName>
    <definedName name="Excel_BuiltIn__FilterDatabase_5">[12]eliminations!#REF!</definedName>
    <definedName name="Excel_BuiltIn_Database">#REF!</definedName>
    <definedName name="Excel_BuiltIn_Extract">#REF!</definedName>
    <definedName name="Excel_BuiltIn_Extract_4">#REF!</definedName>
    <definedName name="Excel_BuiltIn_Extract_8">#REF!</definedName>
    <definedName name="Excel_BuiltIn_Extract_9">#REF!</definedName>
    <definedName name="Excel_BuiltIn_Extract_9_4">#REF!</definedName>
    <definedName name="Excel_BuiltIn_Extract_9_8">#REF!</definedName>
    <definedName name="Excel_BuiltIn_Print_Area">#REF!</definedName>
    <definedName name="Excel_BuiltIn_Print_Area_9">#REF!</definedName>
    <definedName name="Filt2">'[13]Sum_Exp Delta'!#REF!</definedName>
    <definedName name="Filt2_4">'[13]Sum_Exp Delta'!#REF!</definedName>
    <definedName name="Filt2_8">'[13]Sum_Exp Delta'!#REF!</definedName>
    <definedName name="Filt2_9">#REF!</definedName>
    <definedName name="Filt2_9_4">#REF!</definedName>
    <definedName name="Filt2_9_8">#REF!</definedName>
    <definedName name="FORM1">"$BUDGET.$#REF!$#REF!:$#REF!$#REF!"</definedName>
    <definedName name="FORM1___0">"$#REF!.$S$1:$V$1"</definedName>
    <definedName name="FORM2">"$BUDGET.$#REF!$#REF!:$#REF!$#REF!"</definedName>
    <definedName name="FORM2___0">"$#REF!.$Z$1:$AF$1"</definedName>
    <definedName name="GRAD2">#REF!</definedName>
    <definedName name="GRADE">#REF!</definedName>
    <definedName name="GRADEAREA">#REF!</definedName>
    <definedName name="GRADEAREA_9">#REF!</definedName>
    <definedName name="H">[14]PRM!$C$18:$D$19</definedName>
    <definedName name="H_9">#REF!</definedName>
    <definedName name="HR">[6]Value!$AE$26</definedName>
    <definedName name="HVA">#REF!</definedName>
    <definedName name="i">#REF!</definedName>
    <definedName name="I___0">#REF!</definedName>
    <definedName name="idr">'[15]PRMT-00'!$H$7</definedName>
    <definedName name="IDR_1">#REF!</definedName>
    <definedName name="IDR_2">#REF!</definedName>
    <definedName name="idr_9">#REF!</definedName>
    <definedName name="III">#REF!</definedName>
    <definedName name="III___0">#REF!</definedName>
    <definedName name="INSR">#REF!</definedName>
    <definedName name="INT">#REF!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41621.0369560185</definedName>
    <definedName name="IQ_NTM" hidden="1">6000</definedName>
    <definedName name="IQ_OPENED55" hidden="1">1</definedName>
    <definedName name="IQ_QTD" hidden="1">750000</definedName>
    <definedName name="IQ_TODAY" hidden="1">0</definedName>
    <definedName name="IQ_WEEK" hidden="1">50000</definedName>
    <definedName name="IQ_YTD" hidden="1">3000</definedName>
    <definedName name="IQ_YTDMONTH" hidden="1">130000</definedName>
    <definedName name="IS">[6]Value!$AE$29</definedName>
    <definedName name="IVWISE">#REF!</definedName>
    <definedName name="J">[14]PRM!$A$16:$B$17</definedName>
    <definedName name="J_9">#REF!</definedName>
    <definedName name="JKM">[6]Value!$AE$21</definedName>
    <definedName name="K">[14]PRM!$A$18:$B$19</definedName>
    <definedName name="K_9">#REF!</definedName>
    <definedName name="kdk">[6]Value!$AE$22</definedName>
    <definedName name="kl">[6]Value!$AE$17</definedName>
    <definedName name="KPR">[6]Value!$AE$16</definedName>
    <definedName name="L">[14]PRM!$C$16:$D$17</definedName>
    <definedName name="L_9">#REF!</definedName>
    <definedName name="LC">#REF!</definedName>
    <definedName name="LC_4">#REF!</definedName>
    <definedName name="LC_8">#REF!</definedName>
    <definedName name="LNP">[6]Value!#REF!</definedName>
    <definedName name="LNP_4">[6]Value!#REF!</definedName>
    <definedName name="LNP_8">[6]Value!#REF!</definedName>
    <definedName name="LUP_Name">'[16]FG-NOV06'!$M$1:$BW$1</definedName>
    <definedName name="m">1000000</definedName>
    <definedName name="merger">#REF!</definedName>
    <definedName name="merger___0">#REF!</definedName>
    <definedName name="MKS">[6]Value!$AE$23</definedName>
    <definedName name="month">[17]Prm!$A$2:$B$13</definedName>
    <definedName name="mps">#REF!</definedName>
    <definedName name="ms">[6]Value!$AE$32</definedName>
    <definedName name="MTH">[6]Value!$I$2</definedName>
    <definedName name="n">'[18]Pet Resin'!$G$2</definedName>
    <definedName name="Next1">[7]NBCA_2001_Completed!#REF!</definedName>
    <definedName name="Next1_4">[7]NBCA_2001_Completed!#REF!</definedName>
    <definedName name="Next1_8">[7]NBCA_2001_Completed!#REF!</definedName>
    <definedName name="Next11">[7]NBCA_2001_Completed!#REF!</definedName>
    <definedName name="Next11_4">[7]NBCA_2001_Completed!#REF!</definedName>
    <definedName name="Next11_8">[7]NBCA_2001_Completed!#REF!</definedName>
    <definedName name="Next2">[7]NBCA_2001_Completed!#REF!</definedName>
    <definedName name="Next2_4">[7]NBCA_2001_Completed!#REF!</definedName>
    <definedName name="Next2_8">[7]NBCA_2001_Completed!#REF!</definedName>
    <definedName name="Next21">[7]NBCA_2001_Completed!#REF!</definedName>
    <definedName name="Next21_4">[7]NBCA_2001_Completed!#REF!</definedName>
    <definedName name="Next21_8">[7]NBCA_2001_Completed!#REF!</definedName>
    <definedName name="Next3">[7]NBCA_2001_Completed!#REF!</definedName>
    <definedName name="Next3_4">[7]NBCA_2001_Completed!#REF!</definedName>
    <definedName name="Next3_8">[7]NBCA_2001_Completed!#REF!</definedName>
    <definedName name="Next31">[7]NBCA_2001_Completed!#REF!</definedName>
    <definedName name="Next31_4">[7]NBCA_2001_Completed!#REF!</definedName>
    <definedName name="Next31_8">[7]NBCA_2001_Completed!#REF!</definedName>
    <definedName name="No">'[19]P&amp;L'!$D$1</definedName>
    <definedName name="pa">12/10</definedName>
    <definedName name="PARITY">[20]Contract!$M$2:$N$4</definedName>
    <definedName name="PARITY_9">#REF!</definedName>
    <definedName name="plan">[20]EXPSCHE!$X$6</definedName>
    <definedName name="plan_9">#REF!</definedName>
    <definedName name="POYCHANGES">#REF!</definedName>
    <definedName name="PRD">537</definedName>
    <definedName name="PRD3_9">#REF!</definedName>
    <definedName name="PRD3_9_4">#REF!</definedName>
    <definedName name="PRD3_9_8">#REF!</definedName>
    <definedName name="PRICE">"$#REF!.$A$2:$D$23"</definedName>
    <definedName name="_xlnm.Print_Area" localSheetId="0">'Historical Financials in THB'!$A$1:$AO$82</definedName>
    <definedName name="PRODTOTAL">#REF!</definedName>
    <definedName name="production">#REF!</definedName>
    <definedName name="PRODWVG1">#REF!</definedName>
    <definedName name="PRODWVG2">#REF!</definedName>
    <definedName name="Project">'[21]New Projects'!$AS$3:$AS$4</definedName>
    <definedName name="ProjectName">{"BU Name or Client/Project Name"}</definedName>
    <definedName name="PS">[6]Value!$AE$11</definedName>
    <definedName name="PST1___0">"$#REF!.$B$5"</definedName>
    <definedName name="Q">3</definedName>
    <definedName name="Q_1">3</definedName>
    <definedName name="Q_2">3</definedName>
    <definedName name="QTR">3</definedName>
    <definedName name="QTR_1">3</definedName>
    <definedName name="QTR_2">3</definedName>
    <definedName name="Qtr_9">#REF!</definedName>
    <definedName name="QTR1_9">#REF!</definedName>
    <definedName name="QTR2_9">#REF!</definedName>
    <definedName name="QTR3_9">#REF!</definedName>
    <definedName name="QTR4_9">#REF!</definedName>
    <definedName name="RJ">[6]Value!$AE$13</definedName>
    <definedName name="rjd">[6]Value!$AE$30</definedName>
    <definedName name="RM">[6]Value!$AE$11</definedName>
    <definedName name="RMPRICE">#REF!</definedName>
    <definedName name="rt_insu">[20]Contract!$Z$6</definedName>
    <definedName name="rt_insu_9">#REF!</definedName>
    <definedName name="rt_intt">[20]Contract!$AC$6</definedName>
    <definedName name="rt_intt_9">#REF!</definedName>
    <definedName name="rt_intt1">[11]CNT!$AE$5</definedName>
    <definedName name="RTG">[6]Value!$AE$11</definedName>
    <definedName name="RTR">[6]Value!$AE$27</definedName>
    <definedName name="S">'[22]PRMT-03'!$H$9</definedName>
    <definedName name="SDY">#REF!</definedName>
    <definedName name="sgd">#REF!/#REF!</definedName>
    <definedName name="SM">[6]Value!$AE$20</definedName>
    <definedName name="ss">#REF!</definedName>
    <definedName name="SSP">[8]PRM!$A$17:$B$18</definedName>
    <definedName name="SSPGRD">#REF!</definedName>
    <definedName name="ssss">#REF!</definedName>
    <definedName name="stores">#REF!</definedName>
    <definedName name="SUMM">#REF!</definedName>
    <definedName name="SUMMARY">#REF!</definedName>
    <definedName name="T">1000</definedName>
    <definedName name="T_1">1000</definedName>
    <definedName name="T_2">1000</definedName>
    <definedName name="Third">#REF!</definedName>
    <definedName name="TO">[6]Value!$B$6</definedName>
    <definedName name="TT">"INDORAMA SYNTHETICS, POLYESTER DIVISION, PWK"</definedName>
    <definedName name="usd">9318</definedName>
    <definedName name="USD_1">#REF!</definedName>
    <definedName name="USD_2">#REF!</definedName>
    <definedName name="USD_9">9415</definedName>
    <definedName name="USD_PER_MTR">#REF!</definedName>
    <definedName name="USD_PER_MTR_4">#REF!</definedName>
    <definedName name="USD_PER_MTR_8">#REF!</definedName>
    <definedName name="utility">#REF!</definedName>
    <definedName name="UTL">#REF!</definedName>
    <definedName name="Variance">#REF!</definedName>
    <definedName name="Variance_9">#REF!</definedName>
    <definedName name="VF">'[23]PRMT-00'!$H$7</definedName>
    <definedName name="VF_1">#REF!</definedName>
    <definedName name="VF_2">#REF!</definedName>
    <definedName name="VK">[6]Value!$AE$18</definedName>
    <definedName name="warehouse">#REF!</definedName>
    <definedName name="xrt">[24]TABLES!$A$2:$C$22</definedName>
    <definedName name="Y">360</definedName>
    <definedName name="Y_1">360</definedName>
    <definedName name="Y_2">360</definedName>
    <definedName name="Y_9">12</definedName>
    <definedName name="YEN">NA()</definedName>
    <definedName name="YEN_1">NA()</definedName>
    <definedName name="YEN_1_1">USD_1/#REF!</definedName>
    <definedName name="YEN_1_1_1">USD_1/#REF!</definedName>
    <definedName name="YEN_1_1_1_28">USD_1/#REF!</definedName>
    <definedName name="YEN_1_1_1_34">USD_1/#REF!</definedName>
    <definedName name="YEN_1_1_1_4">USD_1/#REF!</definedName>
    <definedName name="YEN_1_1_1_46">USD_1/#REF!</definedName>
    <definedName name="YEN_1_1_1_7">USD_1/#REF!</definedName>
    <definedName name="YEN_1_1_1_8">USD_1/#REF!</definedName>
    <definedName name="YEN_1_1_28">USD_1/#REF!</definedName>
    <definedName name="YEN_1_1_34">USD_1/#REF!</definedName>
    <definedName name="YEN_1_1_4">USD_1/#REF!</definedName>
    <definedName name="YEN_1_1_46">USD_1/#REF!</definedName>
    <definedName name="YEN_1_1_7">USD_1/#REF!</definedName>
    <definedName name="YEN_1_1_8">USD_1/#REF!</definedName>
    <definedName name="YEN_1_1_8_1">USD_1/#REF!</definedName>
    <definedName name="YEN_1_1_8_1_28">USD_1/#REF!</definedName>
    <definedName name="YEN_1_1_8_1_34">USD_1/#REF!</definedName>
    <definedName name="YEN_1_1_8_1_4">USD_1/#REF!</definedName>
    <definedName name="YEN_1_1_8_1_46">USD_1/#REF!</definedName>
    <definedName name="YEN_1_1_8_1_7">USD_1/#REF!</definedName>
    <definedName name="YEN_1_1_8_1_8">USD_1/#REF!</definedName>
    <definedName name="YEN_1_1_8_28">USD_1/#REF!</definedName>
    <definedName name="YEN_1_1_8_34">USD_1/#REF!</definedName>
    <definedName name="YEN_1_1_8_4">USD_1/#REF!</definedName>
    <definedName name="YEN_1_1_8_46">USD_1/#REF!</definedName>
    <definedName name="YEN_1_1_8_7">USD_1/#REF!</definedName>
    <definedName name="YEN_1_1_8_8">USD_1/#REF!</definedName>
    <definedName name="YEN_1_8">NA()</definedName>
    <definedName name="YEN_2">USD_2/#REF!</definedName>
    <definedName name="YEN_2_1">USD_2/#REF!</definedName>
    <definedName name="YEN_2_1_28">USD_2/#REF!</definedName>
    <definedName name="YEN_2_1_34">USD_2/#REF!</definedName>
    <definedName name="YEN_2_1_4">USD_2/#REF!</definedName>
    <definedName name="YEN_2_1_46">USD_2/#REF!</definedName>
    <definedName name="YEN_2_1_7">USD_2/#REF!</definedName>
    <definedName name="YEN_2_1_8">USD_2/#REF!</definedName>
    <definedName name="YEN_2_1_8_28">USD_2/#REF!</definedName>
    <definedName name="YEN_2_1_8_34">USD_2/#REF!</definedName>
    <definedName name="YEN_2_1_8_4">USD_2/#REF!</definedName>
    <definedName name="YEN_2_1_8_46">USD_2/#REF!</definedName>
    <definedName name="YEN_2_1_8_7">USD_2/#REF!</definedName>
    <definedName name="YEN_2_1_8_8">USD_2/#REF!</definedName>
    <definedName name="YEN_2_28">USD_2/#REF!</definedName>
    <definedName name="YEN_2_34">USD_2/#REF!</definedName>
    <definedName name="YEN_2_4">USD_2/#REF!</definedName>
    <definedName name="YEN_2_46">USD_2/#REF!</definedName>
    <definedName name="YEN_2_7">USD_2/#REF!</definedName>
    <definedName name="YEN_2_8">USD_2/#REF!</definedName>
    <definedName name="YEN_2_8_28">USD_2/#REF!</definedName>
    <definedName name="YEN_2_8_34">USD_2/#REF!</definedName>
    <definedName name="YEN_2_8_4">USD_2/#REF!</definedName>
    <definedName name="YEN_2_8_46">USD_2/#REF!</definedName>
    <definedName name="YEN_2_8_7">USD_2/#REF!</definedName>
    <definedName name="YEN_2_8_8">USD_2/#REF!</definedName>
    <definedName name="YEN_8">NA()</definedName>
    <definedName name="YEN_9">NA()</definedName>
    <definedName name="YVR">[6]Value!$AE$24</definedName>
    <definedName name="YY">4</definedName>
    <definedName name="YY_1">4</definedName>
    <definedName name="YY_2">4</definedName>
    <definedName name="zz">3</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78" i="1" l="1"/>
  <c r="AM78" i="1"/>
  <c r="AK78" i="1"/>
  <c r="AJ78" i="1"/>
  <c r="AI78" i="1"/>
  <c r="AH78" i="1"/>
  <c r="AF78" i="1"/>
  <c r="AE78" i="1"/>
  <c r="AD78" i="1"/>
  <c r="AB78" i="1"/>
  <c r="Z78" i="1"/>
  <c r="Y78" i="1"/>
  <c r="X78" i="1"/>
  <c r="W78" i="1"/>
  <c r="V78" i="1"/>
  <c r="U78" i="1"/>
  <c r="T78" i="1"/>
  <c r="S78" i="1"/>
  <c r="R78" i="1"/>
  <c r="Q78" i="1"/>
  <c r="P78" i="1"/>
  <c r="O78" i="1"/>
  <c r="N78" i="1"/>
  <c r="M78" i="1"/>
  <c r="K78" i="1"/>
  <c r="J78" i="1"/>
  <c r="I78" i="1"/>
  <c r="H78" i="1"/>
  <c r="G78" i="1"/>
  <c r="F78" i="1"/>
  <c r="E78" i="1"/>
  <c r="D78" i="1"/>
  <c r="AN75" i="1"/>
  <c r="AN74" i="1" s="1"/>
  <c r="AF75" i="1"/>
  <c r="AB75" i="1"/>
  <c r="AB74" i="1" s="1"/>
  <c r="Y75" i="1"/>
  <c r="W75" i="1"/>
  <c r="W74" i="1" s="1"/>
  <c r="Q75" i="1"/>
  <c r="O75" i="1"/>
  <c r="O74" i="1" s="1"/>
  <c r="F75" i="1"/>
  <c r="AO73" i="1"/>
  <c r="AN73" i="1"/>
  <c r="AM73" i="1"/>
  <c r="AL73" i="1"/>
  <c r="AI73" i="1"/>
  <c r="K73" i="1"/>
  <c r="AG72" i="1"/>
  <c r="AC72" i="1"/>
  <c r="U72" i="1"/>
  <c r="K72" i="1"/>
  <c r="AC71" i="1"/>
  <c r="AG70" i="1"/>
  <c r="AC70" i="1"/>
  <c r="U70" i="1"/>
  <c r="Q70" i="1"/>
  <c r="C70" i="1"/>
  <c r="AG69" i="1"/>
  <c r="U69" i="1"/>
  <c r="Q69" i="1"/>
  <c r="C69" i="1"/>
  <c r="AO68" i="1"/>
  <c r="AK68" i="1"/>
  <c r="AK73" i="1" s="1"/>
  <c r="AJ68" i="1"/>
  <c r="AJ73" i="1" s="1"/>
  <c r="AI68" i="1"/>
  <c r="AH68" i="1"/>
  <c r="AH73" i="1" s="1"/>
  <c r="AF68" i="1"/>
  <c r="AF73" i="1" s="1"/>
  <c r="AF74" i="1" s="1"/>
  <c r="AE68" i="1"/>
  <c r="AE73" i="1" s="1"/>
  <c r="AC68" i="1"/>
  <c r="AC73" i="1" s="1"/>
  <c r="AB68" i="1"/>
  <c r="AB73" i="1" s="1"/>
  <c r="Z68" i="1"/>
  <c r="Z73" i="1" s="1"/>
  <c r="X68" i="1"/>
  <c r="X73" i="1" s="1"/>
  <c r="W68" i="1"/>
  <c r="W73" i="1" s="1"/>
  <c r="V68" i="1"/>
  <c r="V73" i="1" s="1"/>
  <c r="T68" i="1"/>
  <c r="T73" i="1" s="1"/>
  <c r="S68" i="1"/>
  <c r="S73" i="1" s="1"/>
  <c r="R68" i="1"/>
  <c r="R73" i="1" s="1"/>
  <c r="P68" i="1"/>
  <c r="P73" i="1" s="1"/>
  <c r="O68" i="1"/>
  <c r="O73" i="1" s="1"/>
  <c r="N68" i="1"/>
  <c r="N73" i="1" s="1"/>
  <c r="M68" i="1"/>
  <c r="M73" i="1" s="1"/>
  <c r="K68" i="1"/>
  <c r="J68" i="1"/>
  <c r="J73" i="1" s="1"/>
  <c r="I68" i="1"/>
  <c r="I73" i="1" s="1"/>
  <c r="H68" i="1"/>
  <c r="H73" i="1" s="1"/>
  <c r="G68" i="1"/>
  <c r="G73" i="1" s="1"/>
  <c r="E68" i="1"/>
  <c r="E73" i="1" s="1"/>
  <c r="C68" i="1"/>
  <c r="C73" i="1" s="1"/>
  <c r="AG67" i="1"/>
  <c r="U67" i="1"/>
  <c r="D67" i="1"/>
  <c r="C67" i="1"/>
  <c r="C78" i="1" s="1"/>
  <c r="AG66" i="1"/>
  <c r="AG65" i="1"/>
  <c r="U65" i="1"/>
  <c r="D65" i="1"/>
  <c r="C65" i="1"/>
  <c r="AD64" i="1"/>
  <c r="AC64" i="1"/>
  <c r="Y64" i="1"/>
  <c r="G64" i="1"/>
  <c r="F64" i="1"/>
  <c r="E64" i="1"/>
  <c r="D64" i="1"/>
  <c r="C64" i="1"/>
  <c r="A64" i="1"/>
  <c r="AJ62" i="1"/>
  <c r="AA62" i="1"/>
  <c r="T62" i="1"/>
  <c r="A62" i="1"/>
  <c r="AI61" i="1"/>
  <c r="BH60" i="1"/>
  <c r="AN60" i="1"/>
  <c r="AN62" i="1" s="1"/>
  <c r="AM60" i="1"/>
  <c r="AM62" i="1" s="1"/>
  <c r="AK60" i="1"/>
  <c r="AJ60" i="1"/>
  <c r="AJ61" i="1" s="1"/>
  <c r="AI60" i="1"/>
  <c r="T60" i="1"/>
  <c r="T61" i="1" s="1"/>
  <c r="M60" i="1"/>
  <c r="K60" i="1"/>
  <c r="K61" i="1" s="1"/>
  <c r="J60" i="1"/>
  <c r="E60" i="1"/>
  <c r="E61" i="1" s="1"/>
  <c r="C60" i="1"/>
  <c r="C61" i="1" s="1"/>
  <c r="AG54" i="1"/>
  <c r="AC54" i="1"/>
  <c r="M54" i="1"/>
  <c r="K54" i="1"/>
  <c r="K52" i="1" s="1"/>
  <c r="AG53" i="1"/>
  <c r="AC53" i="1"/>
  <c r="Z53" i="1"/>
  <c r="Y53" i="1"/>
  <c r="Y52" i="1" s="1"/>
  <c r="W53" i="1"/>
  <c r="V53" i="1"/>
  <c r="Q53" i="1"/>
  <c r="Q52" i="1" s="1"/>
  <c r="P53" i="1"/>
  <c r="O53" i="1"/>
  <c r="N53" i="1"/>
  <c r="K53" i="1"/>
  <c r="H53" i="1"/>
  <c r="G53" i="1"/>
  <c r="U53" i="1" s="1"/>
  <c r="U52" i="1" s="1"/>
  <c r="F53" i="1"/>
  <c r="F52" i="1" s="1"/>
  <c r="E53" i="1"/>
  <c r="E52" i="1" s="1"/>
  <c r="D53" i="1"/>
  <c r="C53" i="1"/>
  <c r="BH52" i="1"/>
  <c r="AO52" i="1"/>
  <c r="AN52" i="1"/>
  <c r="AM52" i="1"/>
  <c r="AL52" i="1"/>
  <c r="AK52" i="1"/>
  <c r="AJ52" i="1"/>
  <c r="AI52" i="1"/>
  <c r="AH52" i="1"/>
  <c r="AG52" i="1"/>
  <c r="AF52" i="1"/>
  <c r="AE52" i="1"/>
  <c r="AD52" i="1"/>
  <c r="AC52" i="1"/>
  <c r="AB52" i="1"/>
  <c r="Z52" i="1"/>
  <c r="X52" i="1"/>
  <c r="W52" i="1"/>
  <c r="V52" i="1"/>
  <c r="T52" i="1"/>
  <c r="S52" i="1"/>
  <c r="R52" i="1"/>
  <c r="P52" i="1"/>
  <c r="O52" i="1"/>
  <c r="N52" i="1"/>
  <c r="J52" i="1"/>
  <c r="I52" i="1"/>
  <c r="H52" i="1"/>
  <c r="G52" i="1"/>
  <c r="D52" i="1"/>
  <c r="C52" i="1"/>
  <c r="AG51" i="1"/>
  <c r="AC51" i="1"/>
  <c r="U51" i="1"/>
  <c r="M51" i="1"/>
  <c r="K51" i="1"/>
  <c r="BH50" i="1"/>
  <c r="AN50" i="1"/>
  <c r="AJ50" i="1"/>
  <c r="AH50" i="1"/>
  <c r="AF50" i="1"/>
  <c r="AB50" i="1"/>
  <c r="Y50" i="1"/>
  <c r="W50" i="1"/>
  <c r="S50" i="1"/>
  <c r="Q50" i="1"/>
  <c r="O50" i="1"/>
  <c r="J50" i="1"/>
  <c r="H50" i="1"/>
  <c r="F50" i="1"/>
  <c r="AG49" i="1"/>
  <c r="AC49" i="1"/>
  <c r="K49" i="1"/>
  <c r="BH48" i="1"/>
  <c r="AO48" i="1"/>
  <c r="AN48" i="1"/>
  <c r="AM48" i="1"/>
  <c r="AM75" i="1" s="1"/>
  <c r="AM74" i="1" s="1"/>
  <c r="AL48" i="1"/>
  <c r="AK48" i="1"/>
  <c r="AJ48" i="1"/>
  <c r="AI48" i="1"/>
  <c r="AH48" i="1"/>
  <c r="AF48" i="1"/>
  <c r="AE48" i="1"/>
  <c r="AD48" i="1"/>
  <c r="AB48" i="1"/>
  <c r="Z48" i="1"/>
  <c r="Y48" i="1"/>
  <c r="X48" i="1"/>
  <c r="W48" i="1"/>
  <c r="V48" i="1"/>
  <c r="V75" i="1" s="1"/>
  <c r="V74" i="1" s="1"/>
  <c r="U48" i="1"/>
  <c r="T48" i="1"/>
  <c r="S48" i="1"/>
  <c r="R48" i="1"/>
  <c r="S75" i="1" s="1"/>
  <c r="S74" i="1" s="1"/>
  <c r="Q48" i="1"/>
  <c r="P48" i="1"/>
  <c r="O48" i="1"/>
  <c r="N48" i="1"/>
  <c r="O76" i="1" s="1"/>
  <c r="M48" i="1"/>
  <c r="K48" i="1"/>
  <c r="J48" i="1"/>
  <c r="I48" i="1"/>
  <c r="J75" i="1" s="1"/>
  <c r="J74" i="1" s="1"/>
  <c r="H48" i="1"/>
  <c r="G48" i="1"/>
  <c r="F48" i="1"/>
  <c r="E48" i="1"/>
  <c r="E75" i="1" s="1"/>
  <c r="E74" i="1" s="1"/>
  <c r="D48" i="1"/>
  <c r="C48" i="1"/>
  <c r="AG47" i="1"/>
  <c r="AC47" i="1"/>
  <c r="AC48" i="1" s="1"/>
  <c r="K47" i="1"/>
  <c r="AG46" i="1"/>
  <c r="AG48" i="1" s="1"/>
  <c r="AC46" i="1"/>
  <c r="K46" i="1"/>
  <c r="BH44" i="1"/>
  <c r="AN44" i="1"/>
  <c r="AM44" i="1"/>
  <c r="AK42" i="1"/>
  <c r="AJ42" i="1"/>
  <c r="AI42" i="1"/>
  <c r="AH42" i="1"/>
  <c r="AF42" i="1"/>
  <c r="AE42" i="1"/>
  <c r="AD42" i="1"/>
  <c r="AC42" i="1"/>
  <c r="AB42" i="1"/>
  <c r="Z42" i="1"/>
  <c r="Y42" i="1"/>
  <c r="X42" i="1"/>
  <c r="W42" i="1"/>
  <c r="V42" i="1"/>
  <c r="U42" i="1"/>
  <c r="T42" i="1"/>
  <c r="S42" i="1"/>
  <c r="R42" i="1"/>
  <c r="Q42" i="1"/>
  <c r="P42" i="1"/>
  <c r="O42" i="1"/>
  <c r="N42" i="1"/>
  <c r="M42" i="1"/>
  <c r="K42" i="1"/>
  <c r="J42" i="1"/>
  <c r="I42" i="1"/>
  <c r="H42" i="1"/>
  <c r="G42" i="1"/>
  <c r="F42" i="1"/>
  <c r="E42" i="1"/>
  <c r="D42" i="1"/>
  <c r="C42" i="1"/>
  <c r="AG40" i="1"/>
  <c r="AC40" i="1"/>
  <c r="Y40" i="1"/>
  <c r="Q40" i="1"/>
  <c r="M40" i="1"/>
  <c r="K40" i="1"/>
  <c r="AO39" i="1"/>
  <c r="AG39" i="1"/>
  <c r="AC39" i="1"/>
  <c r="Y39" i="1"/>
  <c r="Q39" i="1"/>
  <c r="M39" i="1"/>
  <c r="K39" i="1"/>
  <c r="K37" i="1" s="1"/>
  <c r="AO38" i="1"/>
  <c r="AG38" i="1"/>
  <c r="AC38" i="1"/>
  <c r="Y38" i="1"/>
  <c r="Q38" i="1"/>
  <c r="K38" i="1"/>
  <c r="BH37" i="1"/>
  <c r="AN37" i="1"/>
  <c r="AM37" i="1"/>
  <c r="AL37" i="1"/>
  <c r="AK37" i="1"/>
  <c r="AJ37" i="1"/>
  <c r="AI37" i="1"/>
  <c r="AH37" i="1"/>
  <c r="AG37" i="1"/>
  <c r="AF37" i="1"/>
  <c r="AE37" i="1"/>
  <c r="AD37" i="1"/>
  <c r="AC37" i="1"/>
  <c r="Y37" i="1"/>
  <c r="J37" i="1"/>
  <c r="I37" i="1"/>
  <c r="BH36" i="1"/>
  <c r="AN36" i="1"/>
  <c r="AM36" i="1"/>
  <c r="AK36" i="1"/>
  <c r="AJ36" i="1"/>
  <c r="AI36" i="1"/>
  <c r="Y36" i="1"/>
  <c r="O36" i="1"/>
  <c r="M36" i="1"/>
  <c r="K36" i="1"/>
  <c r="J36" i="1"/>
  <c r="H36" i="1"/>
  <c r="BJ35" i="1"/>
  <c r="AO35" i="1"/>
  <c r="AG35" i="1"/>
  <c r="AC35" i="1"/>
  <c r="AC31" i="1"/>
  <c r="Y31" i="1"/>
  <c r="X31" i="1" s="1"/>
  <c r="W31" i="1" s="1"/>
  <c r="V31" i="1" s="1"/>
  <c r="U31" i="1" s="1"/>
  <c r="T31" i="1" s="1"/>
  <c r="S31" i="1" s="1"/>
  <c r="R31" i="1" s="1"/>
  <c r="Q31" i="1" s="1"/>
  <c r="P31" i="1" s="1"/>
  <c r="O31" i="1" s="1"/>
  <c r="N31" i="1" s="1"/>
  <c r="I31" i="1"/>
  <c r="AO30" i="1"/>
  <c r="AL30" i="1"/>
  <c r="AG30" i="1"/>
  <c r="AC30" i="1"/>
  <c r="Y30" i="1"/>
  <c r="U30" i="1"/>
  <c r="BH28" i="1"/>
  <c r="Y28" i="1"/>
  <c r="AO25" i="1"/>
  <c r="AL25" i="1"/>
  <c r="AG25" i="1"/>
  <c r="AC25" i="1"/>
  <c r="W25" i="1"/>
  <c r="AI24" i="1"/>
  <c r="AI27" i="1" s="1"/>
  <c r="AH24" i="1"/>
  <c r="AH27" i="1" s="1"/>
  <c r="Y24" i="1"/>
  <c r="Y27" i="1" s="1"/>
  <c r="Q24" i="1"/>
  <c r="Q27" i="1" s="1"/>
  <c r="BJ23" i="1"/>
  <c r="AO23" i="1"/>
  <c r="AL23" i="1"/>
  <c r="AL42" i="1" s="1"/>
  <c r="AO42" i="1" s="1"/>
  <c r="AG23" i="1"/>
  <c r="AG42" i="1" s="1"/>
  <c r="BJ22" i="1"/>
  <c r="AL22" i="1"/>
  <c r="AO22" i="1" s="1"/>
  <c r="AG22" i="1"/>
  <c r="AC22" i="1"/>
  <c r="W22" i="1"/>
  <c r="AO21" i="1"/>
  <c r="AL21" i="1"/>
  <c r="AG21" i="1"/>
  <c r="AC21" i="1"/>
  <c r="AC29" i="1" s="1"/>
  <c r="BH20" i="1"/>
  <c r="AM20" i="1"/>
  <c r="AI20" i="1"/>
  <c r="AI29" i="1" s="1"/>
  <c r="AH20" i="1"/>
  <c r="AH29" i="1" s="1"/>
  <c r="AD20" i="1"/>
  <c r="AD29" i="1" s="1"/>
  <c r="Y20" i="1"/>
  <c r="Y29" i="1" s="1"/>
  <c r="U20" i="1"/>
  <c r="U28" i="1" s="1"/>
  <c r="Q20" i="1"/>
  <c r="Q29" i="1" s="1"/>
  <c r="M20" i="1"/>
  <c r="M29" i="1" s="1"/>
  <c r="AO19" i="1"/>
  <c r="AL19" i="1"/>
  <c r="AG19" i="1"/>
  <c r="AC19" i="1"/>
  <c r="AL18" i="1"/>
  <c r="AO18" i="1" s="1"/>
  <c r="AG18" i="1"/>
  <c r="AC18" i="1"/>
  <c r="BH17" i="1"/>
  <c r="AN17" i="1"/>
  <c r="AN20" i="1" s="1"/>
  <c r="AM17" i="1"/>
  <c r="AK17" i="1"/>
  <c r="AK20" i="1" s="1"/>
  <c r="AJ17" i="1"/>
  <c r="AJ20" i="1" s="1"/>
  <c r="AI17" i="1"/>
  <c r="AH17" i="1"/>
  <c r="AF17" i="1"/>
  <c r="AF20" i="1" s="1"/>
  <c r="AD17" i="1"/>
  <c r="AC17" i="1"/>
  <c r="AC20" i="1" s="1"/>
  <c r="Y17" i="1"/>
  <c r="W17" i="1"/>
  <c r="W20" i="1" s="1"/>
  <c r="U17" i="1"/>
  <c r="T17" i="1"/>
  <c r="T20" i="1" s="1"/>
  <c r="Q17" i="1"/>
  <c r="O17" i="1"/>
  <c r="O20" i="1" s="1"/>
  <c r="M17" i="1"/>
  <c r="K17" i="1"/>
  <c r="K20" i="1" s="1"/>
  <c r="J17" i="1"/>
  <c r="J20" i="1" s="1"/>
  <c r="C17" i="1"/>
  <c r="C20" i="1" s="1"/>
  <c r="BJ16" i="1"/>
  <c r="AL16" i="1"/>
  <c r="AO16" i="1" s="1"/>
  <c r="AO78" i="1" s="1"/>
  <c r="AG16" i="1"/>
  <c r="AC16" i="1"/>
  <c r="AC78" i="1" s="1"/>
  <c r="Y16" i="1"/>
  <c r="BJ15" i="1"/>
  <c r="AL15" i="1"/>
  <c r="AO15" i="1" s="1"/>
  <c r="AH15" i="1"/>
  <c r="AH60" i="1" s="1"/>
  <c r="AH61" i="1" s="1"/>
  <c r="AF15" i="1"/>
  <c r="AF60" i="1" s="1"/>
  <c r="AE15" i="1"/>
  <c r="AE36" i="1" s="1"/>
  <c r="AD15" i="1"/>
  <c r="AC15" i="1"/>
  <c r="AC36" i="1" s="1"/>
  <c r="AB15" i="1"/>
  <c r="AB60" i="1" s="1"/>
  <c r="AB61" i="1" s="1"/>
  <c r="Z15" i="1"/>
  <c r="Z17" i="1" s="1"/>
  <c r="Z20" i="1" s="1"/>
  <c r="Y15" i="1"/>
  <c r="Y60" i="1" s="1"/>
  <c r="X15" i="1"/>
  <c r="X36" i="1" s="1"/>
  <c r="W15" i="1"/>
  <c r="W60" i="1" s="1"/>
  <c r="V15" i="1"/>
  <c r="V36" i="1" s="1"/>
  <c r="U15" i="1"/>
  <c r="T15" i="1"/>
  <c r="T36" i="1" s="1"/>
  <c r="S15" i="1"/>
  <c r="S60" i="1" s="1"/>
  <c r="R15" i="1"/>
  <c r="R17" i="1" s="1"/>
  <c r="R20" i="1" s="1"/>
  <c r="Q15" i="1"/>
  <c r="Q60" i="1" s="1"/>
  <c r="P15" i="1"/>
  <c r="P36" i="1" s="1"/>
  <c r="O15" i="1"/>
  <c r="O60" i="1" s="1"/>
  <c r="N15" i="1"/>
  <c r="N36" i="1" s="1"/>
  <c r="I15" i="1"/>
  <c r="H15" i="1"/>
  <c r="H60" i="1" s="1"/>
  <c r="G15" i="1"/>
  <c r="G36" i="1" s="1"/>
  <c r="F15" i="1"/>
  <c r="F60" i="1" s="1"/>
  <c r="E15" i="1"/>
  <c r="E36" i="1" s="1"/>
  <c r="D15" i="1"/>
  <c r="D17" i="1" s="1"/>
  <c r="D20" i="1" s="1"/>
  <c r="C15" i="1"/>
  <c r="C36" i="1" s="1"/>
  <c r="BJ12" i="1"/>
  <c r="AL12" i="1"/>
  <c r="AO12" i="1" s="1"/>
  <c r="AI12" i="1"/>
  <c r="AH12" i="1"/>
  <c r="AF12" i="1"/>
  <c r="AE12" i="1"/>
  <c r="AD12" i="1"/>
  <c r="AG12" i="1" s="1"/>
  <c r="AC12" i="1"/>
  <c r="AB12" i="1"/>
  <c r="Z12" i="1"/>
  <c r="Y12" i="1"/>
  <c r="X12" i="1"/>
  <c r="W12" i="1"/>
  <c r="V12" i="1"/>
  <c r="U12" i="1"/>
  <c r="T12" i="1"/>
  <c r="S12" i="1"/>
  <c r="R12" i="1"/>
  <c r="Q12" i="1"/>
  <c r="P12" i="1"/>
  <c r="O12" i="1"/>
  <c r="N12" i="1"/>
  <c r="I12" i="1"/>
  <c r="H12" i="1"/>
  <c r="G12" i="1"/>
  <c r="F12" i="1"/>
  <c r="E12" i="1"/>
  <c r="D12" i="1"/>
  <c r="C12" i="1"/>
  <c r="BJ9" i="1"/>
  <c r="AO9" i="1"/>
  <c r="AG9" i="1"/>
  <c r="A9" i="1"/>
  <c r="BH7" i="1"/>
  <c r="AO7" i="1"/>
  <c r="AN7" i="1"/>
  <c r="AM7" i="1"/>
  <c r="AL7" i="1"/>
  <c r="AK7" i="1"/>
  <c r="AJ7" i="1"/>
  <c r="AI7" i="1"/>
  <c r="AH7" i="1"/>
  <c r="AG7" i="1"/>
  <c r="AF7" i="1"/>
  <c r="AE7" i="1"/>
  <c r="AD7" i="1"/>
  <c r="AB7" i="1"/>
  <c r="Z7" i="1"/>
  <c r="Y7" i="1"/>
  <c r="X7" i="1"/>
  <c r="W7" i="1"/>
  <c r="V7" i="1"/>
  <c r="U7" i="1"/>
  <c r="T7" i="1"/>
  <c r="S7" i="1"/>
  <c r="R7" i="1"/>
  <c r="Q7" i="1"/>
  <c r="P7" i="1"/>
  <c r="O7" i="1"/>
  <c r="N7" i="1"/>
  <c r="M7" i="1"/>
  <c r="K7" i="1"/>
  <c r="J7" i="1"/>
  <c r="I7" i="1"/>
  <c r="G7" i="1"/>
  <c r="F7" i="1"/>
  <c r="E7" i="1"/>
  <c r="D7" i="1"/>
  <c r="C7" i="1"/>
  <c r="AO6" i="1"/>
  <c r="AG6" i="1"/>
  <c r="AC6" i="1"/>
  <c r="AC7" i="1" s="1"/>
  <c r="H6" i="1"/>
  <c r="H7" i="1" s="1"/>
  <c r="G6" i="1"/>
  <c r="AO5" i="1"/>
  <c r="AG5" i="1"/>
  <c r="AC5" i="1"/>
  <c r="H5" i="1"/>
  <c r="G5" i="1"/>
  <c r="K4" i="1"/>
  <c r="J4" i="1"/>
  <c r="I4" i="1"/>
  <c r="H4" i="1"/>
  <c r="AO36" i="1" l="1"/>
  <c r="AO17" i="1"/>
  <c r="AO20" i="1" s="1"/>
  <c r="AO60" i="1"/>
  <c r="R29" i="1"/>
  <c r="R24" i="1"/>
  <c r="R27" i="1" s="1"/>
  <c r="R28" i="1"/>
  <c r="Z29" i="1"/>
  <c r="Z28" i="1"/>
  <c r="Z24" i="1"/>
  <c r="Z27" i="1" s="1"/>
  <c r="K28" i="1"/>
  <c r="K29" i="1"/>
  <c r="K24" i="1"/>
  <c r="K27" i="1" s="1"/>
  <c r="AC28" i="1"/>
  <c r="AC24" i="1"/>
  <c r="AC27" i="1" s="1"/>
  <c r="AN28" i="1"/>
  <c r="AN24" i="1"/>
  <c r="AN27" i="1" s="1"/>
  <c r="AN32" i="1" s="1"/>
  <c r="AN29" i="1"/>
  <c r="Y32" i="1"/>
  <c r="Y43" i="1"/>
  <c r="Y44" i="1" s="1"/>
  <c r="D28" i="1"/>
  <c r="D29" i="1" s="1"/>
  <c r="D24" i="1"/>
  <c r="D27" i="1" s="1"/>
  <c r="C28" i="1"/>
  <c r="C29" i="1" s="1"/>
  <c r="C24" i="1"/>
  <c r="C27" i="1" s="1"/>
  <c r="J29" i="1"/>
  <c r="J28" i="1"/>
  <c r="J24" i="1"/>
  <c r="J27" i="1" s="1"/>
  <c r="Q32" i="1"/>
  <c r="Q43" i="1"/>
  <c r="Q44" i="1" s="1"/>
  <c r="AH32" i="1"/>
  <c r="AH43" i="1"/>
  <c r="AH44" i="1" s="1"/>
  <c r="AK28" i="1"/>
  <c r="AK24" i="1"/>
  <c r="AK27" i="1" s="1"/>
  <c r="AK43" i="1" s="1"/>
  <c r="AK29" i="1"/>
  <c r="AF28" i="1"/>
  <c r="AF29" i="1"/>
  <c r="AF24" i="1"/>
  <c r="AF27" i="1" s="1"/>
  <c r="F77" i="1"/>
  <c r="AG75" i="1"/>
  <c r="AG50" i="1"/>
  <c r="AG55" i="1" s="1"/>
  <c r="AH75" i="1"/>
  <c r="AH74" i="1" s="1"/>
  <c r="O28" i="1"/>
  <c r="O29" i="1"/>
  <c r="O24" i="1"/>
  <c r="O27" i="1" s="1"/>
  <c r="T28" i="1"/>
  <c r="T24" i="1"/>
  <c r="T27" i="1" s="1"/>
  <c r="T29" i="1"/>
  <c r="W28" i="1"/>
  <c r="W29" i="1"/>
  <c r="W24" i="1"/>
  <c r="W27" i="1" s="1"/>
  <c r="AJ28" i="1"/>
  <c r="AJ29" i="1"/>
  <c r="AJ24" i="1"/>
  <c r="AJ27" i="1" s="1"/>
  <c r="AC75" i="1"/>
  <c r="AC74" i="1" s="1"/>
  <c r="AC50" i="1"/>
  <c r="AB36" i="1"/>
  <c r="W55" i="1"/>
  <c r="W56" i="1"/>
  <c r="V60" i="1"/>
  <c r="H61" i="1"/>
  <c r="H62" i="1"/>
  <c r="AL17" i="1"/>
  <c r="AL20" i="1" s="1"/>
  <c r="AF36" i="1"/>
  <c r="C75" i="1"/>
  <c r="C74" i="1" s="1"/>
  <c r="C50" i="1"/>
  <c r="K75" i="1"/>
  <c r="K74" i="1" s="1"/>
  <c r="K50" i="1"/>
  <c r="T75" i="1"/>
  <c r="T74" i="1" s="1"/>
  <c r="T50" i="1"/>
  <c r="AK75" i="1"/>
  <c r="AK50" i="1"/>
  <c r="Y55" i="1"/>
  <c r="Y56" i="1"/>
  <c r="M52" i="1"/>
  <c r="G60" i="1"/>
  <c r="X60" i="1"/>
  <c r="AD68" i="1"/>
  <c r="AK76" i="1"/>
  <c r="AO40" i="1"/>
  <c r="M37" i="1"/>
  <c r="AO37" i="1" s="1"/>
  <c r="I36" i="1"/>
  <c r="I60" i="1"/>
  <c r="U60" i="1"/>
  <c r="U36" i="1"/>
  <c r="AD60" i="1"/>
  <c r="AD36" i="1"/>
  <c r="E17" i="1"/>
  <c r="E20" i="1" s="1"/>
  <c r="N17" i="1"/>
  <c r="N20" i="1" s="1"/>
  <c r="V17" i="1"/>
  <c r="V20" i="1" s="1"/>
  <c r="AE17" i="1"/>
  <c r="AE20" i="1" s="1"/>
  <c r="U29" i="1"/>
  <c r="AH36" i="1"/>
  <c r="D75" i="1"/>
  <c r="M75" i="1"/>
  <c r="M74" i="1" s="1"/>
  <c r="AL75" i="1"/>
  <c r="AL74" i="1" s="1"/>
  <c r="F55" i="1"/>
  <c r="F56" i="1"/>
  <c r="AB55" i="1"/>
  <c r="AB56" i="1"/>
  <c r="U56" i="1"/>
  <c r="AC60" i="1"/>
  <c r="C62" i="1"/>
  <c r="AG78" i="1"/>
  <c r="AI43" i="1"/>
  <c r="AI44" i="1" s="1"/>
  <c r="AI32" i="1"/>
  <c r="AD24" i="1"/>
  <c r="AD27" i="1" s="1"/>
  <c r="M28" i="1"/>
  <c r="H55" i="1"/>
  <c r="H56" i="1"/>
  <c r="H77" i="1" s="1"/>
  <c r="AE60" i="1"/>
  <c r="E62" i="1"/>
  <c r="D68" i="1"/>
  <c r="D73" i="1" s="1"/>
  <c r="S61" i="1"/>
  <c r="S62" i="1" s="1"/>
  <c r="AM29" i="1"/>
  <c r="AM28" i="1"/>
  <c r="U24" i="1"/>
  <c r="U27" i="1" s="1"/>
  <c r="AF55" i="1"/>
  <c r="AF56" i="1"/>
  <c r="O61" i="1"/>
  <c r="O62" i="1"/>
  <c r="W61" i="1"/>
  <c r="W62" i="1" s="1"/>
  <c r="AF61" i="1"/>
  <c r="AF62" i="1"/>
  <c r="G17" i="1"/>
  <c r="G20" i="1" s="1"/>
  <c r="P17" i="1"/>
  <c r="P20" i="1" s="1"/>
  <c r="X17" i="1"/>
  <c r="X20" i="1" s="1"/>
  <c r="AM24" i="1"/>
  <c r="AM27" i="1" s="1"/>
  <c r="AM32" i="1" s="1"/>
  <c r="Q28" i="1"/>
  <c r="AH28" i="1"/>
  <c r="Q36" i="1"/>
  <c r="J55" i="1"/>
  <c r="J56" i="1"/>
  <c r="J77" i="1" s="1"/>
  <c r="AH55" i="1"/>
  <c r="AH56" i="1"/>
  <c r="AB62" i="1"/>
  <c r="F17" i="1"/>
  <c r="F20" i="1" s="1"/>
  <c r="AD28" i="1"/>
  <c r="D60" i="1"/>
  <c r="D61" i="1" s="1"/>
  <c r="D36" i="1"/>
  <c r="AG15" i="1"/>
  <c r="H17" i="1"/>
  <c r="H20" i="1" s="1"/>
  <c r="AI28" i="1"/>
  <c r="S36" i="1"/>
  <c r="G75" i="1"/>
  <c r="G74" i="1" s="1"/>
  <c r="G50" i="1"/>
  <c r="P75" i="1"/>
  <c r="P50" i="1"/>
  <c r="Q76" i="1"/>
  <c r="X75" i="1"/>
  <c r="X74" i="1" s="1"/>
  <c r="X50" i="1"/>
  <c r="AO75" i="1"/>
  <c r="AO50" i="1"/>
  <c r="O55" i="1"/>
  <c r="O56" i="1"/>
  <c r="AJ55" i="1"/>
  <c r="AJ56" i="1"/>
  <c r="N60" i="1"/>
  <c r="AI62" i="1"/>
  <c r="K62" i="1"/>
  <c r="F61" i="1"/>
  <c r="F62" i="1" s="1"/>
  <c r="F68" i="1"/>
  <c r="F73" i="1" s="1"/>
  <c r="F74" i="1" s="1"/>
  <c r="Q64" i="1"/>
  <c r="H75" i="1"/>
  <c r="H74" i="1" s="1"/>
  <c r="AL78" i="1"/>
  <c r="BH24" i="1"/>
  <c r="BH27" i="1" s="1"/>
  <c r="BH32" i="1" s="1"/>
  <c r="BH29" i="1"/>
  <c r="M24" i="1"/>
  <c r="M27" i="1" s="1"/>
  <c r="M43" i="1" s="1"/>
  <c r="I17" i="1"/>
  <c r="I20" i="1" s="1"/>
  <c r="F36" i="1"/>
  <c r="W36" i="1"/>
  <c r="Q55" i="1"/>
  <c r="Q56" i="1"/>
  <c r="AN55" i="1"/>
  <c r="AN56" i="1"/>
  <c r="P60" i="1"/>
  <c r="AH62" i="1"/>
  <c r="AC76" i="1"/>
  <c r="R36" i="1"/>
  <c r="R60" i="1"/>
  <c r="Z36" i="1"/>
  <c r="Z60" i="1"/>
  <c r="AL60" i="1"/>
  <c r="AL36" i="1"/>
  <c r="S17" i="1"/>
  <c r="S20" i="1" s="1"/>
  <c r="AB17" i="1"/>
  <c r="AB20" i="1" s="1"/>
  <c r="AO29" i="1"/>
  <c r="I75" i="1"/>
  <c r="I74" i="1" s="1"/>
  <c r="I50" i="1"/>
  <c r="R75" i="1"/>
  <c r="R50" i="1"/>
  <c r="Z75" i="1"/>
  <c r="Z74" i="1" s="1"/>
  <c r="Z50" i="1"/>
  <c r="AN76" i="1"/>
  <c r="AI75" i="1"/>
  <c r="AI50" i="1"/>
  <c r="S55" i="1"/>
  <c r="S56" i="1"/>
  <c r="BH55" i="1"/>
  <c r="BH56" i="1"/>
  <c r="AK61" i="1"/>
  <c r="AK62" i="1" s="1"/>
  <c r="Y61" i="1"/>
  <c r="Y62" i="1" s="1"/>
  <c r="Y68" i="1"/>
  <c r="Y73" i="1" s="1"/>
  <c r="Y74" i="1" s="1"/>
  <c r="AJ75" i="1"/>
  <c r="AJ74" i="1" s="1"/>
  <c r="J61" i="1"/>
  <c r="J62" i="1" s="1"/>
  <c r="D50" i="1"/>
  <c r="M50" i="1"/>
  <c r="M55" i="1" s="1"/>
  <c r="U50" i="1"/>
  <c r="U55" i="1" s="1"/>
  <c r="AD50" i="1"/>
  <c r="AL50" i="1"/>
  <c r="U75" i="1"/>
  <c r="AD75" i="1"/>
  <c r="AE76" i="1" s="1"/>
  <c r="E50" i="1"/>
  <c r="N50" i="1"/>
  <c r="V50" i="1"/>
  <c r="AE50" i="1"/>
  <c r="AM50" i="1"/>
  <c r="M61" i="1"/>
  <c r="M62" i="1" s="1"/>
  <c r="U64" i="1"/>
  <c r="N75" i="1"/>
  <c r="AE75" i="1"/>
  <c r="AE74" i="1" s="1"/>
  <c r="E55" i="1" l="1"/>
  <c r="E56" i="1"/>
  <c r="E77" i="1" s="1"/>
  <c r="AF76" i="1"/>
  <c r="AD43" i="1"/>
  <c r="AD44" i="1" s="1"/>
  <c r="AD32" i="1"/>
  <c r="AH76" i="1"/>
  <c r="N74" i="1"/>
  <c r="N76" i="1"/>
  <c r="X76" i="1"/>
  <c r="AD62" i="1"/>
  <c r="AG60" i="1"/>
  <c r="T32" i="1"/>
  <c r="T43" i="1"/>
  <c r="T44" i="1" s="1"/>
  <c r="Z61" i="1"/>
  <c r="Z62" i="1"/>
  <c r="I29" i="1"/>
  <c r="I24" i="1"/>
  <c r="I27" i="1" s="1"/>
  <c r="I28" i="1"/>
  <c r="P56" i="1"/>
  <c r="P55" i="1"/>
  <c r="H29" i="1"/>
  <c r="H24" i="1"/>
  <c r="H27" i="1" s="1"/>
  <c r="H28" i="1"/>
  <c r="U43" i="1"/>
  <c r="U44" i="1" s="1"/>
  <c r="U32" i="1"/>
  <c r="AD61" i="1"/>
  <c r="AK74" i="1"/>
  <c r="AO76" i="1"/>
  <c r="C32" i="1"/>
  <c r="C43" i="1"/>
  <c r="C44" i="1" s="1"/>
  <c r="R74" i="1"/>
  <c r="V76" i="1"/>
  <c r="AB76" i="1"/>
  <c r="AJ76" i="1"/>
  <c r="D74" i="1"/>
  <c r="AD73" i="1"/>
  <c r="AG73" i="1" s="1"/>
  <c r="AG68" i="1"/>
  <c r="AK55" i="1"/>
  <c r="AK56" i="1"/>
  <c r="AJ32" i="1"/>
  <c r="AJ43" i="1"/>
  <c r="AJ44" i="1" s="1"/>
  <c r="U61" i="1"/>
  <c r="U68" i="1"/>
  <c r="U73" i="1" s="1"/>
  <c r="U74" i="1" s="1"/>
  <c r="W76" i="1"/>
  <c r="AL56" i="1"/>
  <c r="AL55" i="1"/>
  <c r="AI55" i="1"/>
  <c r="AI56" i="1"/>
  <c r="I55" i="1"/>
  <c r="I56" i="1"/>
  <c r="I77" i="1" s="1"/>
  <c r="Q61" i="1"/>
  <c r="Q62" i="1" s="1"/>
  <c r="Q68" i="1"/>
  <c r="Q73" i="1" s="1"/>
  <c r="Q74" i="1" s="1"/>
  <c r="P74" i="1"/>
  <c r="T76" i="1"/>
  <c r="AG36" i="1"/>
  <c r="AG17" i="1"/>
  <c r="AG20" i="1" s="1"/>
  <c r="AG56" i="1"/>
  <c r="U62" i="1"/>
  <c r="X62" i="1"/>
  <c r="X61" i="1"/>
  <c r="T56" i="1"/>
  <c r="T55" i="1"/>
  <c r="AL28" i="1"/>
  <c r="AL24" i="1"/>
  <c r="AL27" i="1" s="1"/>
  <c r="O32" i="1"/>
  <c r="O43" i="1"/>
  <c r="O44" i="1" s="1"/>
  <c r="AL76" i="1"/>
  <c r="AC32" i="1"/>
  <c r="AC43" i="1"/>
  <c r="AC44" i="1" s="1"/>
  <c r="R56" i="1"/>
  <c r="R55" i="1"/>
  <c r="R61" i="1"/>
  <c r="R62" i="1" s="1"/>
  <c r="P61" i="1"/>
  <c r="P62" i="1" s="1"/>
  <c r="AM55" i="1"/>
  <c r="AM56" i="1"/>
  <c r="AD56" i="1"/>
  <c r="AD55" i="1"/>
  <c r="AI74" i="1"/>
  <c r="AM76" i="1"/>
  <c r="AE55" i="1"/>
  <c r="AE56" i="1"/>
  <c r="AO56" i="1"/>
  <c r="AO55" i="1"/>
  <c r="G56" i="1"/>
  <c r="G77" i="1" s="1"/>
  <c r="G55" i="1"/>
  <c r="D62" i="1"/>
  <c r="V29" i="1"/>
  <c r="V28" i="1"/>
  <c r="V24" i="1"/>
  <c r="V27" i="1" s="1"/>
  <c r="Y76" i="1"/>
  <c r="AF32" i="1"/>
  <c r="AF43" i="1"/>
  <c r="AF44" i="1" s="1"/>
  <c r="K32" i="1"/>
  <c r="AK32" i="1" s="1"/>
  <c r="K43" i="1"/>
  <c r="K44" i="1" s="1"/>
  <c r="AD74" i="1"/>
  <c r="AG74" i="1" s="1"/>
  <c r="AL61" i="1"/>
  <c r="AL62" i="1"/>
  <c r="U76" i="1"/>
  <c r="AE61" i="1"/>
  <c r="AE62" i="1" s="1"/>
  <c r="I61" i="1"/>
  <c r="I62" i="1" s="1"/>
  <c r="D43" i="1"/>
  <c r="D44" i="1" s="1"/>
  <c r="D32" i="1"/>
  <c r="V55" i="1"/>
  <c r="V56" i="1"/>
  <c r="AB29" i="1"/>
  <c r="AB28" i="1"/>
  <c r="AB24" i="1"/>
  <c r="AB27" i="1" s="1"/>
  <c r="AD76" i="1"/>
  <c r="X28" i="1"/>
  <c r="X29" i="1"/>
  <c r="X24" i="1"/>
  <c r="X27" i="1" s="1"/>
  <c r="AC62" i="1"/>
  <c r="AC61" i="1"/>
  <c r="AI76" i="1"/>
  <c r="N29" i="1"/>
  <c r="N28" i="1"/>
  <c r="N24" i="1"/>
  <c r="N27" i="1" s="1"/>
  <c r="M56" i="1"/>
  <c r="M77" i="1" s="1"/>
  <c r="K55" i="1"/>
  <c r="K56" i="1"/>
  <c r="K77" i="1" s="1"/>
  <c r="AC55" i="1"/>
  <c r="AC56" i="1"/>
  <c r="P76" i="1"/>
  <c r="AO61" i="1"/>
  <c r="AO62" i="1" s="1"/>
  <c r="G28" i="1"/>
  <c r="G29" i="1"/>
  <c r="G24" i="1"/>
  <c r="G27" i="1" s="1"/>
  <c r="AE29" i="1"/>
  <c r="AE28" i="1"/>
  <c r="AE24" i="1"/>
  <c r="AE27" i="1" s="1"/>
  <c r="G61" i="1"/>
  <c r="G62" i="1" s="1"/>
  <c r="W32" i="1"/>
  <c r="W43" i="1"/>
  <c r="W44" i="1" s="1"/>
  <c r="R43" i="1"/>
  <c r="R44" i="1" s="1"/>
  <c r="R32" i="1"/>
  <c r="Z55" i="1"/>
  <c r="Z56" i="1"/>
  <c r="S76" i="1"/>
  <c r="N55" i="1"/>
  <c r="N56" i="1"/>
  <c r="D56" i="1"/>
  <c r="D77" i="1" s="1"/>
  <c r="D55" i="1"/>
  <c r="S28" i="1"/>
  <c r="S29" i="1"/>
  <c r="S24" i="1"/>
  <c r="S27" i="1" s="1"/>
  <c r="R76" i="1"/>
  <c r="X56" i="1"/>
  <c r="X55" i="1"/>
  <c r="F28" i="1"/>
  <c r="F24" i="1"/>
  <c r="F27" i="1" s="1"/>
  <c r="F29" i="1"/>
  <c r="P28" i="1"/>
  <c r="P29" i="1"/>
  <c r="P24" i="1"/>
  <c r="P27" i="1" s="1"/>
  <c r="Z76" i="1"/>
  <c r="E29" i="1"/>
  <c r="E28" i="1"/>
  <c r="E24" i="1"/>
  <c r="E27" i="1" s="1"/>
  <c r="V61" i="1"/>
  <c r="V62" i="1"/>
  <c r="AL29" i="1"/>
  <c r="AG76" i="1"/>
  <c r="J32" i="1"/>
  <c r="J43" i="1"/>
  <c r="J44" i="1" s="1"/>
  <c r="AO28" i="1"/>
  <c r="AO24" i="1"/>
  <c r="AO27" i="1" s="1"/>
  <c r="N61" i="1"/>
  <c r="N62" i="1"/>
  <c r="C55" i="1"/>
  <c r="C56" i="1"/>
  <c r="C77" i="1" s="1"/>
  <c r="Z43" i="1"/>
  <c r="Z44" i="1" s="1"/>
  <c r="Z32" i="1"/>
  <c r="AE43" i="1" l="1"/>
  <c r="AE44" i="1" s="1"/>
  <c r="AE32" i="1"/>
  <c r="H43" i="1"/>
  <c r="H44" i="1" s="1"/>
  <c r="H32" i="1"/>
  <c r="V43" i="1"/>
  <c r="V44" i="1" s="1"/>
  <c r="V32" i="1"/>
  <c r="N43" i="1"/>
  <c r="N44" i="1" s="1"/>
  <c r="N32" i="1"/>
  <c r="S43" i="1"/>
  <c r="S44" i="1" s="1"/>
  <c r="S32" i="1"/>
  <c r="AB43" i="1"/>
  <c r="AB44" i="1" s="1"/>
  <c r="AB32" i="1"/>
  <c r="AO43" i="1"/>
  <c r="AO44" i="1" s="1"/>
  <c r="AO32" i="1"/>
  <c r="E43" i="1"/>
  <c r="E44" i="1" s="1"/>
  <c r="E32" i="1"/>
  <c r="F32" i="1"/>
  <c r="F43" i="1"/>
  <c r="F44" i="1" s="1"/>
  <c r="G43" i="1"/>
  <c r="G44" i="1" s="1"/>
  <c r="G32" i="1"/>
  <c r="X43" i="1"/>
  <c r="X44" i="1" s="1"/>
  <c r="X32" i="1"/>
  <c r="AG44" i="1"/>
  <c r="AG62" i="1"/>
  <c r="AG61" i="1"/>
  <c r="I43" i="1"/>
  <c r="I44" i="1" s="1"/>
  <c r="I32" i="1"/>
  <c r="P43" i="1"/>
  <c r="P44" i="1" s="1"/>
  <c r="P32" i="1"/>
  <c r="AK44" i="1"/>
  <c r="AL43" i="1"/>
  <c r="AL44" i="1" s="1"/>
  <c r="M44" i="1" s="1"/>
  <c r="AL32" i="1"/>
  <c r="M32" i="1" s="1"/>
  <c r="AG28" i="1"/>
  <c r="AG24" i="1"/>
  <c r="AG27" i="1" s="1"/>
  <c r="AG29" i="1"/>
  <c r="AG43" i="1" l="1"/>
  <c r="AG32" i="1"/>
</calcChain>
</file>

<file path=xl/comments1.xml><?xml version="1.0" encoding="utf-8"?>
<comments xmlns="http://schemas.openxmlformats.org/spreadsheetml/2006/main">
  <authors>
    <author>Pimanee Ekkachaiworrasin</author>
    <author>jittreeya.p</author>
    <author>Vikash</author>
    <author>Vikash Jalan</author>
  </authors>
  <commentList>
    <comment ref="F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G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R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S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T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U2" authorId="0" shapeId="0">
      <text>
        <r>
          <rPr>
            <b/>
            <sz val="9"/>
            <color indexed="81"/>
            <rFont val="Tahoma"/>
            <family val="2"/>
          </rPr>
          <t>Pimanee Ekkachaiworrasin:</t>
        </r>
        <r>
          <rPr>
            <sz val="9"/>
            <color indexed="81"/>
            <rFont val="Tahoma"/>
            <family val="2"/>
          </rPr>
          <t xml:space="preserve">
Restated with revaluation reserve changes as per new accounting policy</t>
        </r>
      </text>
    </comment>
    <comment ref="V2" authorId="1" shapeId="0">
      <text>
        <r>
          <rPr>
            <b/>
            <sz val="9"/>
            <color indexed="81"/>
            <rFont val="Tahoma"/>
            <family val="2"/>
          </rPr>
          <t>jittreeya.p:</t>
        </r>
        <r>
          <rPr>
            <sz val="9"/>
            <color indexed="81"/>
            <rFont val="Tahoma"/>
            <family val="2"/>
          </rPr>
          <t xml:space="preserve">
Restated 1Q15 with revaluation</t>
        </r>
      </text>
    </comment>
    <comment ref="W2" authorId="2" shapeId="0">
      <text>
        <r>
          <rPr>
            <b/>
            <sz val="9"/>
            <color indexed="81"/>
            <rFont val="Tahoma"/>
            <family val="2"/>
          </rPr>
          <t>Vikash:</t>
        </r>
        <r>
          <rPr>
            <sz val="9"/>
            <color indexed="81"/>
            <rFont val="Tahoma"/>
            <family val="2"/>
          </rPr>
          <t xml:space="preserve">
Restated in 3Q15 with gain on bargain purchase in Cepsa Canada</t>
        </r>
      </text>
    </comment>
    <comment ref="X2" authorId="0" shapeId="0">
      <text>
        <r>
          <rPr>
            <b/>
            <sz val="9"/>
            <color indexed="81"/>
            <rFont val="Tahoma"/>
            <family val="2"/>
          </rPr>
          <t>Pimanee Ekkachaiworrasin:</t>
        </r>
        <r>
          <rPr>
            <sz val="9"/>
            <color indexed="81"/>
            <rFont val="Tahoma"/>
            <family val="2"/>
          </rPr>
          <t xml:space="preserve">
Restated 3Q15 with revaluation</t>
        </r>
      </text>
    </comment>
    <comment ref="AA6" authorId="3" shapeId="0">
      <text>
        <r>
          <rPr>
            <b/>
            <sz val="9"/>
            <color indexed="81"/>
            <rFont val="Tahoma"/>
            <family val="2"/>
          </rPr>
          <t>Vikash Jalan:</t>
        </r>
        <r>
          <rPr>
            <sz val="9"/>
            <color indexed="81"/>
            <rFont val="Tahoma"/>
            <family val="2"/>
          </rPr>
          <t xml:space="preserve">
Acquisition: BP Decatur (Aromatics Decatur) and Cepsa Spain (IVL Spain) volumes </t>
        </r>
      </text>
    </comment>
    <comment ref="AE6" authorId="3" shapeId="0">
      <text>
        <r>
          <rPr>
            <b/>
            <sz val="9"/>
            <color indexed="81"/>
            <rFont val="Tahoma"/>
            <family val="2"/>
          </rPr>
          <t>Vikash Jalan:</t>
        </r>
        <r>
          <rPr>
            <sz val="9"/>
            <color indexed="81"/>
            <rFont val="Tahoma"/>
            <family val="2"/>
          </rPr>
          <t xml:space="preserve">
45KT lower EOEG due to turnaround, 45KT lower PET/PTA at Rotetrdam due to tie in of PTA expansion started in 3Q17, total imapct ~90KT in 2Q17</t>
        </r>
      </text>
    </comment>
    <comment ref="D7" authorId="2" shapeId="0">
      <text>
        <r>
          <rPr>
            <b/>
            <sz val="9"/>
            <color indexed="81"/>
            <rFont val="Tahoma"/>
            <family val="2"/>
          </rPr>
          <t>Vikash:</t>
        </r>
        <r>
          <rPr>
            <sz val="9"/>
            <color indexed="81"/>
            <rFont val="Tahoma"/>
            <family val="2"/>
          </rPr>
          <t xml:space="preserve">
Capcaities were Rerated in 2011 almost first time based on the acheivable and sustainable produciton basis, hence operating rates are lower partially due to this</t>
        </r>
      </text>
    </comment>
    <comment ref="X7" authorId="2" shapeId="0">
      <text>
        <r>
          <rPr>
            <b/>
            <sz val="9"/>
            <color indexed="81"/>
            <rFont val="Tahoma"/>
            <family val="2"/>
          </rPr>
          <t>Vikash:</t>
        </r>
        <r>
          <rPr>
            <sz val="9"/>
            <color indexed="81"/>
            <rFont val="Tahoma"/>
            <family val="2"/>
          </rPr>
          <t xml:space="preserve">
Lower on August holidays in Europe, amonth long unplanned SD in EOEG in NA, PTTGC FM in Thailand impacting PX supplies</t>
        </r>
      </text>
    </comment>
    <comment ref="Z7" authorId="3" shapeId="0">
      <text>
        <r>
          <rPr>
            <b/>
            <sz val="9"/>
            <color indexed="81"/>
            <rFont val="Tahoma"/>
            <family val="2"/>
          </rPr>
          <t>Vikash Jalan:</t>
        </r>
        <r>
          <rPr>
            <sz val="9"/>
            <color indexed="81"/>
            <rFont val="Tahoma"/>
            <family val="2"/>
          </rPr>
          <t xml:space="preserve">
EOEG in USA was shutdown for almost full 1Q16 for catalyst change and mechanical problem. Fully operational on 15 Apr 2016. Normalised EOEG op rate would be 84%</t>
        </r>
      </text>
    </comment>
    <comment ref="AB7" authorId="3" shapeId="0">
      <text>
        <r>
          <rPr>
            <b/>
            <sz val="9"/>
            <color indexed="81"/>
            <rFont val="Tahoma"/>
            <family val="2"/>
          </rPr>
          <t>Vikash Jalan:</t>
        </r>
        <r>
          <rPr>
            <sz val="9"/>
            <color indexed="81"/>
            <rFont val="Tahoma"/>
            <family val="2"/>
          </rPr>
          <t xml:space="preserve">
better demand</t>
        </r>
      </text>
    </comment>
    <comment ref="AC7" authorId="3" shapeId="0">
      <text>
        <r>
          <rPr>
            <b/>
            <sz val="9"/>
            <color indexed="81"/>
            <rFont val="Tahoma"/>
            <family val="2"/>
          </rPr>
          <t>Vikash Jalan:</t>
        </r>
        <r>
          <rPr>
            <sz val="9"/>
            <color indexed="81"/>
            <rFont val="Tahoma"/>
            <family val="2"/>
          </rPr>
          <t xml:space="preserve">
seasonal impact and nornal turnaround PTA in Thailand</t>
        </r>
      </text>
    </comment>
    <comment ref="AD7" authorId="3" shapeId="0">
      <text>
        <r>
          <rPr>
            <b/>
            <sz val="9"/>
            <color indexed="81"/>
            <rFont val="Tahoma"/>
            <family val="2"/>
          </rPr>
          <t>Vikash Jalan:</t>
        </r>
        <r>
          <rPr>
            <sz val="9"/>
            <color indexed="81"/>
            <rFont val="Tahoma"/>
            <family val="2"/>
          </rPr>
          <t xml:space="preserve">
Planned turnarounds</t>
        </r>
      </text>
    </comment>
    <comment ref="AF7" authorId="3" shapeId="0">
      <text>
        <r>
          <rPr>
            <b/>
            <sz val="9"/>
            <color indexed="81"/>
            <rFont val="Tahoma"/>
            <family val="2"/>
          </rPr>
          <t>Vikash Jalan:</t>
        </r>
        <r>
          <rPr>
            <sz val="9"/>
            <color indexed="81"/>
            <rFont val="Tahoma"/>
            <family val="2"/>
          </rPr>
          <t xml:space="preserve">
Higher Op rate with EOEG normalised and higher PET with industry supply tightness</t>
        </r>
      </text>
    </comment>
    <comment ref="H12" authorId="3" shapeId="0">
      <text>
        <r>
          <rPr>
            <b/>
            <sz val="9"/>
            <color indexed="81"/>
            <rFont val="Tahoma"/>
            <family val="2"/>
          </rPr>
          <t>Vikash Jalan:</t>
        </r>
        <r>
          <rPr>
            <sz val="9"/>
            <color indexed="81"/>
            <rFont val="Tahoma"/>
            <family val="2"/>
          </rPr>
          <t xml:space="preserve">
Lower revenues on lower prices of products on lower crdue oil trend</t>
        </r>
      </text>
    </comment>
    <comment ref="Z15" authorId="3" shapeId="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F16" authorId="0" shapeId="0">
      <text>
        <r>
          <rPr>
            <b/>
            <sz val="9"/>
            <color indexed="81"/>
            <rFont val="Tahoma"/>
            <family val="2"/>
          </rPr>
          <t>Pimanee Ekkachaiworrasin:</t>
        </r>
        <r>
          <rPr>
            <sz val="9"/>
            <color indexed="81"/>
            <rFont val="Tahoma"/>
            <family val="2"/>
          </rPr>
          <t xml:space="preserve">
restate</t>
        </r>
      </text>
    </comment>
    <comment ref="G16" authorId="0" shapeId="0">
      <text>
        <r>
          <rPr>
            <b/>
            <sz val="9"/>
            <color indexed="81"/>
            <rFont val="Tahoma"/>
            <family val="2"/>
          </rPr>
          <t>Pimanee Ekkachaiworrasin:</t>
        </r>
        <r>
          <rPr>
            <sz val="9"/>
            <color indexed="81"/>
            <rFont val="Tahoma"/>
            <family val="2"/>
          </rPr>
          <t xml:space="preserve">
restate</t>
        </r>
      </text>
    </comment>
    <comment ref="R16" authorId="0" shapeId="0">
      <text>
        <r>
          <rPr>
            <b/>
            <sz val="9"/>
            <color indexed="81"/>
            <rFont val="Tahoma"/>
            <family val="2"/>
          </rPr>
          <t>Pimanee Ekkachaiworrasin:</t>
        </r>
        <r>
          <rPr>
            <sz val="9"/>
            <color indexed="81"/>
            <rFont val="Tahoma"/>
            <family val="2"/>
          </rPr>
          <t xml:space="preserve">
restate</t>
        </r>
      </text>
    </comment>
    <comment ref="S16" authorId="0" shapeId="0">
      <text>
        <r>
          <rPr>
            <b/>
            <sz val="9"/>
            <color indexed="81"/>
            <rFont val="Tahoma"/>
            <family val="2"/>
          </rPr>
          <t>Pimanee Ekkachaiworrasin:</t>
        </r>
        <r>
          <rPr>
            <sz val="9"/>
            <color indexed="81"/>
            <rFont val="Tahoma"/>
            <family val="2"/>
          </rPr>
          <t xml:space="preserve">
restate</t>
        </r>
      </text>
    </comment>
    <comment ref="T16" authorId="0" shapeId="0">
      <text>
        <r>
          <rPr>
            <b/>
            <sz val="9"/>
            <color indexed="81"/>
            <rFont val="Tahoma"/>
            <family val="2"/>
          </rPr>
          <t>Pimanee Ekkachaiworrasin:</t>
        </r>
        <r>
          <rPr>
            <sz val="9"/>
            <color indexed="81"/>
            <rFont val="Tahoma"/>
            <family val="2"/>
          </rPr>
          <t xml:space="preserve">
restate</t>
        </r>
      </text>
    </comment>
    <comment ref="U16" authorId="0" shapeId="0">
      <text>
        <r>
          <rPr>
            <b/>
            <sz val="9"/>
            <color indexed="81"/>
            <rFont val="Tahoma"/>
            <family val="2"/>
          </rPr>
          <t>Pimanee Ekkachaiworrasin:</t>
        </r>
        <r>
          <rPr>
            <sz val="9"/>
            <color indexed="81"/>
            <rFont val="Tahoma"/>
            <family val="2"/>
          </rPr>
          <t xml:space="preserve">
restate</t>
        </r>
      </text>
    </comment>
    <comment ref="X16" authorId="0" shapeId="0">
      <text>
        <r>
          <rPr>
            <b/>
            <sz val="9"/>
            <color indexed="81"/>
            <rFont val="Tahoma"/>
            <family val="2"/>
          </rPr>
          <t>Pimanee Ekkachaiworrasin:</t>
        </r>
        <r>
          <rPr>
            <sz val="9"/>
            <color indexed="81"/>
            <rFont val="Tahoma"/>
            <family val="2"/>
          </rPr>
          <t xml:space="preserve">
restated
</t>
        </r>
      </text>
    </comment>
    <comment ref="Z16" authorId="3" shapeId="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AB16" authorId="3" shapeId="0">
      <text>
        <r>
          <rPr>
            <b/>
            <sz val="9"/>
            <color indexed="81"/>
            <rFont val="Tahoma"/>
            <family val="2"/>
          </rPr>
          <t>Vikash Jalan:</t>
        </r>
        <r>
          <rPr>
            <sz val="9"/>
            <color indexed="81"/>
            <rFont val="Tahoma"/>
            <family val="2"/>
          </rPr>
          <t xml:space="preserve">
lower with Artenius Turkey accounting impairment in 2Q16</t>
        </r>
      </text>
    </comment>
    <comment ref="AD19" authorId="3" shapeId="0">
      <text>
        <r>
          <rPr>
            <b/>
            <sz val="9"/>
            <color indexed="81"/>
            <rFont val="Tahoma"/>
            <family val="2"/>
          </rPr>
          <t>Vikash Jalan:</t>
        </r>
        <r>
          <rPr>
            <sz val="9"/>
            <color indexed="81"/>
            <rFont val="Tahoma"/>
            <family val="2"/>
          </rPr>
          <t xml:space="preserve">
Mainly driven positively by India JV</t>
        </r>
      </text>
    </comment>
    <comment ref="AE19" authorId="3" shapeId="0">
      <text>
        <r>
          <rPr>
            <b/>
            <sz val="9"/>
            <color indexed="81"/>
            <rFont val="Tahoma"/>
            <family val="2"/>
          </rPr>
          <t>Vikash Jalan:</t>
        </r>
        <r>
          <rPr>
            <sz val="9"/>
            <color indexed="81"/>
            <rFont val="Tahoma"/>
            <family val="2"/>
          </rPr>
          <t xml:space="preserve">
Due to inventory loss as we are not showing core JV performance. Core operations are strong in India PET JV</t>
        </r>
      </text>
    </comment>
    <comment ref="C22" authorId="2" shapeId="0">
      <text>
        <r>
          <rPr>
            <b/>
            <sz val="9"/>
            <color indexed="81"/>
            <rFont val="Tahoma"/>
            <family val="2"/>
          </rPr>
          <t>Vikash:</t>
        </r>
        <r>
          <rPr>
            <sz val="9"/>
            <color indexed="81"/>
            <rFont val="Tahoma"/>
            <family val="2"/>
          </rPr>
          <t xml:space="preserve">
Deferred Tax not applicablein Thailand as per Thai GAAP</t>
        </r>
      </text>
    </comment>
    <comment ref="D22" authorId="2" shapeId="0">
      <text>
        <r>
          <rPr>
            <b/>
            <sz val="9"/>
            <color indexed="81"/>
            <rFont val="Tahoma"/>
            <family val="2"/>
          </rPr>
          <t>Vikash:</t>
        </r>
        <r>
          <rPr>
            <sz val="9"/>
            <color indexed="81"/>
            <rFont val="Tahoma"/>
            <family val="2"/>
          </rPr>
          <t xml:space="preserve">
Deferred Tax not applicablein Thailand as per Thai GAAP</t>
        </r>
      </text>
    </comment>
    <comment ref="F22" authorId="0" shapeId="0">
      <text>
        <r>
          <rPr>
            <b/>
            <sz val="9"/>
            <color indexed="81"/>
            <rFont val="Tahoma"/>
            <family val="2"/>
          </rPr>
          <t>Pimanee Ekkachaiworrasin:</t>
        </r>
        <r>
          <rPr>
            <sz val="9"/>
            <color indexed="81"/>
            <rFont val="Tahoma"/>
            <family val="2"/>
          </rPr>
          <t xml:space="preserve">
restate</t>
        </r>
      </text>
    </comment>
    <comment ref="G22" authorId="0" shapeId="0">
      <text>
        <r>
          <rPr>
            <b/>
            <sz val="9"/>
            <color indexed="81"/>
            <rFont val="Tahoma"/>
            <family val="2"/>
          </rPr>
          <t>Pimanee Ekkachaiworrasin:</t>
        </r>
        <r>
          <rPr>
            <sz val="9"/>
            <color indexed="81"/>
            <rFont val="Tahoma"/>
            <family val="2"/>
          </rPr>
          <t xml:space="preserve">
restate</t>
        </r>
      </text>
    </comment>
    <comment ref="R22" authorId="0" shapeId="0">
      <text>
        <r>
          <rPr>
            <b/>
            <sz val="9"/>
            <color indexed="81"/>
            <rFont val="Tahoma"/>
            <family val="2"/>
          </rPr>
          <t>Pimanee Ekkachaiworrasin:</t>
        </r>
        <r>
          <rPr>
            <sz val="9"/>
            <color indexed="81"/>
            <rFont val="Tahoma"/>
            <family val="2"/>
          </rPr>
          <t xml:space="preserve">
restate</t>
        </r>
      </text>
    </comment>
    <comment ref="S22" authorId="0" shapeId="0">
      <text>
        <r>
          <rPr>
            <b/>
            <sz val="9"/>
            <color indexed="81"/>
            <rFont val="Tahoma"/>
            <family val="2"/>
          </rPr>
          <t>Pimanee Ekkachaiworrasin:</t>
        </r>
        <r>
          <rPr>
            <sz val="9"/>
            <color indexed="81"/>
            <rFont val="Tahoma"/>
            <family val="2"/>
          </rPr>
          <t xml:space="preserve">
restate</t>
        </r>
      </text>
    </comment>
    <comment ref="T22" authorId="0" shapeId="0">
      <text>
        <r>
          <rPr>
            <b/>
            <sz val="9"/>
            <color indexed="81"/>
            <rFont val="Tahoma"/>
            <family val="2"/>
          </rPr>
          <t>Pimanee Ekkachaiworrasin:</t>
        </r>
        <r>
          <rPr>
            <sz val="9"/>
            <color indexed="81"/>
            <rFont val="Tahoma"/>
            <family val="2"/>
          </rPr>
          <t xml:space="preserve">
restate</t>
        </r>
      </text>
    </comment>
    <comment ref="U22" authorId="0" shapeId="0">
      <text>
        <r>
          <rPr>
            <b/>
            <sz val="9"/>
            <color indexed="81"/>
            <rFont val="Tahoma"/>
            <family val="2"/>
          </rPr>
          <t>Pimanee Ekkachaiworrasin:</t>
        </r>
        <r>
          <rPr>
            <sz val="9"/>
            <color indexed="81"/>
            <rFont val="Tahoma"/>
            <family val="2"/>
          </rPr>
          <t xml:space="preserve">
restate</t>
        </r>
      </text>
    </comment>
    <comment ref="X22" authorId="0" shapeId="0">
      <text>
        <r>
          <rPr>
            <b/>
            <sz val="9"/>
            <color indexed="81"/>
            <rFont val="Tahoma"/>
            <family val="2"/>
          </rPr>
          <t>Pimanee Ekkachaiworrasin:</t>
        </r>
        <r>
          <rPr>
            <sz val="9"/>
            <color indexed="81"/>
            <rFont val="Tahoma"/>
            <family val="2"/>
          </rPr>
          <t xml:space="preserve">
restate</t>
        </r>
      </text>
    </comment>
    <comment ref="Y22" authorId="3" shapeId="0">
      <text>
        <r>
          <rPr>
            <b/>
            <sz val="9"/>
            <color indexed="81"/>
            <rFont val="Tahoma"/>
            <family val="2"/>
          </rPr>
          <t>Vikash Jalan:</t>
        </r>
        <r>
          <rPr>
            <sz val="9"/>
            <color indexed="81"/>
            <rFont val="Tahoma"/>
            <family val="2"/>
          </rPr>
          <t xml:space="preserve">
Positive due to year end tax audit final numbers and also change in mix of earnings as NA had lower contribution QoQ due to MEG ageing catalyst and 20 days planned maintenance shutdown at PTA Canada</t>
        </r>
      </text>
    </comment>
    <comment ref="A23" authorId="2" shapeId="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C23" authorId="2" shapeId="0">
      <text>
        <r>
          <rPr>
            <b/>
            <sz val="9"/>
            <color indexed="81"/>
            <rFont val="Tahoma"/>
            <family val="2"/>
          </rPr>
          <t>Vikash:</t>
        </r>
        <r>
          <rPr>
            <sz val="9"/>
            <color indexed="81"/>
            <rFont val="Tahoma"/>
            <family val="2"/>
          </rPr>
          <t xml:space="preserve">
Not calculated Yet</t>
        </r>
      </text>
    </comment>
    <comment ref="D23" authorId="2" shapeId="0">
      <text>
        <r>
          <rPr>
            <b/>
            <sz val="9"/>
            <color indexed="81"/>
            <rFont val="Tahoma"/>
            <family val="2"/>
          </rPr>
          <t>Vikash:</t>
        </r>
        <r>
          <rPr>
            <sz val="9"/>
            <color indexed="81"/>
            <rFont val="Tahoma"/>
            <family val="2"/>
          </rPr>
          <t xml:space="preserve">
Not calculated Yet</t>
        </r>
      </text>
    </comment>
    <comment ref="D25" authorId="2" shapeId="0">
      <text>
        <r>
          <rPr>
            <b/>
            <sz val="9"/>
            <color indexed="81"/>
            <rFont val="Tahoma"/>
            <family val="2"/>
          </rPr>
          <t>Vikash:</t>
        </r>
        <r>
          <rPr>
            <sz val="9"/>
            <color indexed="81"/>
            <rFont val="Tahoma"/>
            <family val="2"/>
          </rPr>
          <t xml:space="preserve">
Positive due to Lopburi Insurance income for Petform Minorty postion</t>
        </r>
      </text>
    </comment>
    <comment ref="F25" authorId="0" shapeId="0">
      <text>
        <r>
          <rPr>
            <b/>
            <sz val="9"/>
            <color indexed="81"/>
            <rFont val="Tahoma"/>
            <family val="2"/>
          </rPr>
          <t>Pimanee Ekkachaiworrasin:</t>
        </r>
        <r>
          <rPr>
            <sz val="9"/>
            <color indexed="81"/>
            <rFont val="Tahoma"/>
            <family val="2"/>
          </rPr>
          <t xml:space="preserve">
restate</t>
        </r>
      </text>
    </comment>
    <comment ref="G25" authorId="0" shapeId="0">
      <text>
        <r>
          <rPr>
            <b/>
            <sz val="9"/>
            <color indexed="81"/>
            <rFont val="Tahoma"/>
            <family val="2"/>
          </rPr>
          <t>Pimanee Ekkachaiworrasin:</t>
        </r>
        <r>
          <rPr>
            <sz val="9"/>
            <color indexed="81"/>
            <rFont val="Tahoma"/>
            <family val="2"/>
          </rPr>
          <t xml:space="preserve">
restate</t>
        </r>
      </text>
    </comment>
    <comment ref="X25" authorId="0" shapeId="0">
      <text>
        <r>
          <rPr>
            <b/>
            <sz val="9"/>
            <color indexed="81"/>
            <rFont val="Tahoma"/>
            <family val="2"/>
          </rPr>
          <t>Pimanee Ekkachaiworrasin:</t>
        </r>
        <r>
          <rPr>
            <sz val="9"/>
            <color indexed="81"/>
            <rFont val="Tahoma"/>
            <family val="2"/>
          </rPr>
          <t xml:space="preserve">
restate</t>
        </r>
      </text>
    </comment>
    <comment ref="C28" authorId="2" shapeId="0">
      <text>
        <r>
          <rPr>
            <b/>
            <sz val="9"/>
            <color indexed="81"/>
            <rFont val="Tahoma"/>
            <family val="2"/>
          </rPr>
          <t>Vikash:</t>
        </r>
        <r>
          <rPr>
            <sz val="9"/>
            <color indexed="81"/>
            <rFont val="Tahoma"/>
            <family val="2"/>
          </rPr>
          <t xml:space="preserve">
Deferred Tax not applicablein Thailand as per Thai GAAP</t>
        </r>
      </text>
    </comment>
    <comment ref="D28" authorId="2" shapeId="0">
      <text>
        <r>
          <rPr>
            <b/>
            <sz val="9"/>
            <color indexed="81"/>
            <rFont val="Tahoma"/>
            <family val="2"/>
          </rPr>
          <t>Vikash:</t>
        </r>
        <r>
          <rPr>
            <sz val="9"/>
            <color indexed="81"/>
            <rFont val="Tahoma"/>
            <family val="2"/>
          </rPr>
          <t xml:space="preserve">
Deferred Tax not applicablein Thailand as per Thai GAAP</t>
        </r>
      </text>
    </comment>
    <comment ref="N29" authorId="3" shapeId="0">
      <text>
        <r>
          <rPr>
            <b/>
            <sz val="9"/>
            <color indexed="81"/>
            <rFont val="Tahoma"/>
            <family val="2"/>
          </rPr>
          <t>Vikash Jalan:</t>
        </r>
        <r>
          <rPr>
            <sz val="9"/>
            <color indexed="81"/>
            <rFont val="Tahoma"/>
            <family val="2"/>
          </rPr>
          <t xml:space="preserve">
due to regional mix and lower profits</t>
        </r>
      </text>
    </comment>
    <comment ref="C31" authorId="2" shapeId="0">
      <text>
        <r>
          <rPr>
            <b/>
            <sz val="9"/>
            <color indexed="81"/>
            <rFont val="Tahoma"/>
            <family val="2"/>
          </rPr>
          <t>Vikash:</t>
        </r>
        <r>
          <rPr>
            <sz val="9"/>
            <color indexed="81"/>
            <rFont val="Tahoma"/>
            <family val="2"/>
          </rPr>
          <t xml:space="preserve">
IPO Feb 2010</t>
        </r>
      </text>
    </comment>
    <comment ref="D31" authorId="2" shapeId="0">
      <text>
        <r>
          <rPr>
            <b/>
            <sz val="9"/>
            <color indexed="81"/>
            <rFont val="Tahoma"/>
            <family val="2"/>
          </rPr>
          <t>Vikash:</t>
        </r>
        <r>
          <rPr>
            <sz val="9"/>
            <color indexed="81"/>
            <rFont val="Tahoma"/>
            <family val="2"/>
          </rPr>
          <t xml:space="preserve">
Right Issue Feb 2011</t>
        </r>
      </text>
    </comment>
    <comment ref="AF31" authorId="3" shapeId="0">
      <text>
        <r>
          <rPr>
            <b/>
            <sz val="9"/>
            <color indexed="81"/>
            <rFont val="Tahoma"/>
            <family val="2"/>
          </rPr>
          <t>Vikash Jalan:</t>
        </r>
        <r>
          <rPr>
            <sz val="9"/>
            <color indexed="81"/>
            <rFont val="Tahoma"/>
            <family val="2"/>
          </rPr>
          <t xml:space="preserve">
Wt average for 3Q17 with IVL W1 issuance</t>
        </r>
      </text>
    </comment>
    <comment ref="AD35" authorId="3" shapeId="0">
      <text>
        <r>
          <rPr>
            <b/>
            <sz val="9"/>
            <color indexed="81"/>
            <rFont val="Tahoma"/>
            <family val="2"/>
          </rPr>
          <t>Vikash Jalan:</t>
        </r>
        <r>
          <rPr>
            <sz val="9"/>
            <color indexed="81"/>
            <rFont val="Tahoma"/>
            <family val="2"/>
          </rPr>
          <t xml:space="preserve">
Higher prices and some lag imapct</t>
        </r>
      </text>
    </comment>
    <comment ref="AE35" authorId="3" shapeId="0">
      <text>
        <r>
          <rPr>
            <b/>
            <sz val="9"/>
            <color indexed="81"/>
            <rFont val="Tahoma"/>
            <family val="2"/>
          </rPr>
          <t>Vikash Jalan:</t>
        </r>
        <r>
          <rPr>
            <sz val="9"/>
            <color indexed="81"/>
            <rFont val="Tahoma"/>
            <family val="2"/>
          </rPr>
          <t xml:space="preserve">
Lower prices, this is non cash as cash comes back in the form of working capital iflow</t>
        </r>
      </text>
    </comment>
    <comment ref="H37" authorId="3" shapeId="0">
      <text>
        <r>
          <rPr>
            <b/>
            <sz val="9"/>
            <color indexed="81"/>
            <rFont val="Tahoma"/>
            <family val="2"/>
          </rPr>
          <t>Vikash Jalan:</t>
        </r>
        <r>
          <rPr>
            <sz val="9"/>
            <color indexed="81"/>
            <rFont val="Tahoma"/>
            <family val="2"/>
          </rPr>
          <t xml:space="preserve">
mainly income on gain on bargain purchase on completed acquisitions in 2015 less impairment of Deferred tax assets of PTA assets in Asia</t>
        </r>
      </text>
    </comment>
    <comment ref="W37" authorId="2" shapeId="0">
      <text>
        <r>
          <rPr>
            <b/>
            <sz val="9"/>
            <color indexed="81"/>
            <rFont val="Tahoma"/>
            <family val="2"/>
          </rPr>
          <t>Vikash:</t>
        </r>
        <r>
          <rPr>
            <sz val="9"/>
            <color indexed="81"/>
            <rFont val="Tahoma"/>
            <family val="2"/>
          </rPr>
          <t xml:space="preserve">
Mainly gain on bargain purchase on Polyplex PET, Bangkok Polyester and Cepsa Canada</t>
        </r>
      </text>
    </comment>
    <comment ref="Z37" authorId="3" shapeId="0">
      <text>
        <r>
          <rPr>
            <b/>
            <sz val="9"/>
            <color indexed="81"/>
            <rFont val="Tahoma"/>
            <family val="2"/>
          </rPr>
          <t>Vikash Jalan:</t>
        </r>
        <r>
          <rPr>
            <sz val="9"/>
            <color indexed="81"/>
            <rFont val="Tahoma"/>
            <family val="2"/>
          </rPr>
          <t xml:space="preserve">
Mainly gain on bargain purchase income on the acquisition of BP Decatur completed on 31 March 2016</t>
        </r>
      </text>
    </comment>
    <comment ref="AA37" authorId="3" shapeId="0">
      <text>
        <r>
          <rPr>
            <b/>
            <sz val="9"/>
            <color indexed="81"/>
            <rFont val="Tahoma"/>
            <family val="2"/>
          </rPr>
          <t>Vikash Jalan:</t>
        </r>
        <r>
          <rPr>
            <sz val="9"/>
            <color indexed="81"/>
            <rFont val="Tahoma"/>
            <family val="2"/>
          </rPr>
          <t xml:space="preserve">
Mainly on gain on bargin purchase on Aromatics Decatur and IVL Spain acquisition</t>
        </r>
      </text>
    </comment>
    <comment ref="AB37" authorId="3" shapeId="0">
      <text>
        <r>
          <rPr>
            <b/>
            <sz val="9"/>
            <color indexed="81"/>
            <rFont val="Tahoma"/>
            <family val="2"/>
          </rPr>
          <t>Vikash Jalan:</t>
        </r>
        <r>
          <rPr>
            <sz val="9"/>
            <color indexed="81"/>
            <rFont val="Tahoma"/>
            <family val="2"/>
          </rPr>
          <t xml:space="preserve">
Mainly on refund of THB 432.9million on account of commercial settlement of Aromatics project in Middle East</t>
        </r>
      </text>
    </comment>
    <comment ref="AC40" authorId="3" shapeId="0">
      <text>
        <r>
          <rPr>
            <b/>
            <sz val="9"/>
            <color indexed="81"/>
            <rFont val="Tahoma"/>
            <family val="2"/>
          </rPr>
          <t>Vikash Jalan:</t>
        </r>
        <r>
          <rPr>
            <sz val="9"/>
            <color indexed="81"/>
            <rFont val="Tahoma"/>
            <family val="2"/>
          </rPr>
          <t xml:space="preserve">
Mainly tax reversal in Asia with a new tax negotiation with authorities</t>
        </r>
      </text>
    </comment>
    <comment ref="A42" authorId="2" shapeId="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Z46" authorId="3" shapeId="0">
      <text>
        <r>
          <rPr>
            <b/>
            <sz val="9"/>
            <color indexed="81"/>
            <rFont val="Tahoma"/>
            <family val="2"/>
          </rPr>
          <t>Vikash Jalan:</t>
        </r>
        <r>
          <rPr>
            <sz val="9"/>
            <color indexed="81"/>
            <rFont val="Tahoma"/>
            <family val="2"/>
          </rPr>
          <t xml:space="preserve">
Higher with the payment for BP Decatur acqusition on 31 March 2016</t>
        </r>
      </text>
    </comment>
    <comment ref="AA46" authorId="3" shapeId="0">
      <text>
        <r>
          <rPr>
            <b/>
            <sz val="9"/>
            <color indexed="81"/>
            <rFont val="Tahoma"/>
            <family val="2"/>
          </rPr>
          <t>Vikash Jalan:</t>
        </r>
        <r>
          <rPr>
            <sz val="9"/>
            <color indexed="81"/>
            <rFont val="Tahoma"/>
            <family val="2"/>
          </rPr>
          <t xml:space="preserve">
Higher with acquisition payment and working capital outflow on rising prices </t>
        </r>
      </text>
    </comment>
    <comment ref="AB48" authorId="3" shapeId="0">
      <text>
        <r>
          <rPr>
            <b/>
            <sz val="9"/>
            <color indexed="81"/>
            <rFont val="Tahoma"/>
            <family val="2"/>
          </rPr>
          <t>Vikash Jalan:</t>
        </r>
        <r>
          <rPr>
            <sz val="9"/>
            <color indexed="81"/>
            <rFont val="Tahoma"/>
            <family val="2"/>
          </rPr>
          <t xml:space="preserve">
Lowered debt with strong cash flow and lower capex</t>
        </r>
      </text>
    </comment>
    <comment ref="X49" authorId="2" shapeId="0">
      <text>
        <r>
          <rPr>
            <b/>
            <sz val="9"/>
            <color indexed="81"/>
            <rFont val="Tahoma"/>
            <family val="2"/>
          </rPr>
          <t>Vikash:</t>
        </r>
        <r>
          <rPr>
            <sz val="9"/>
            <color indexed="81"/>
            <rFont val="Tahoma"/>
            <family val="2"/>
          </rPr>
          <t xml:space="preserve">
Mainly Rotterdam Expansion and Ethylene Cracker in the USA</t>
        </r>
      </text>
    </comment>
    <comment ref="Z49" authorId="3" shapeId="0">
      <text>
        <r>
          <rPr>
            <b/>
            <sz val="9"/>
            <color indexed="81"/>
            <rFont val="Tahoma"/>
            <family val="2"/>
          </rPr>
          <t>Vikash Jalan:</t>
        </r>
        <r>
          <rPr>
            <sz val="9"/>
            <color indexed="81"/>
            <rFont val="Tahoma"/>
            <family val="2"/>
          </rPr>
          <t xml:space="preserve">
Higher as amount paid for BP Decatur acqustiion is considered non operational for 1Q16 as acquisition completed on 31 March 2016 </t>
        </r>
      </text>
    </comment>
    <comment ref="AA49" authorId="3" shapeId="0">
      <text>
        <r>
          <rPr>
            <b/>
            <sz val="9"/>
            <color indexed="81"/>
            <rFont val="Tahoma"/>
            <family val="2"/>
          </rPr>
          <t>Vikash Jalan:</t>
        </r>
        <r>
          <rPr>
            <sz val="9"/>
            <color indexed="81"/>
            <rFont val="Tahoma"/>
            <family val="2"/>
          </rPr>
          <t xml:space="preserve">
Gas Cracker, Rotterdam PTA expansion and others</t>
        </r>
      </text>
    </comment>
    <comment ref="AB49" authorId="3" shapeId="0">
      <text>
        <r>
          <rPr>
            <b/>
            <sz val="9"/>
            <color indexed="81"/>
            <rFont val="Tahoma"/>
            <family val="2"/>
          </rPr>
          <t>Vikash Jalan:</t>
        </r>
        <r>
          <rPr>
            <sz val="9"/>
            <color indexed="81"/>
            <rFont val="Tahoma"/>
            <family val="2"/>
          </rPr>
          <t xml:space="preserve">
Gas Cracker, Rotterdam PTA expansion and others</t>
        </r>
      </text>
    </comment>
    <comment ref="AE50" authorId="3" shapeId="0">
      <text>
        <r>
          <rPr>
            <b/>
            <sz val="9"/>
            <color indexed="81"/>
            <rFont val="Tahoma"/>
            <family val="2"/>
          </rPr>
          <t>Vikash Jalan:</t>
        </r>
        <r>
          <rPr>
            <sz val="9"/>
            <color indexed="81"/>
            <rFont val="Tahoma"/>
            <family val="2"/>
          </rPr>
          <t xml:space="preserve">
Increase mainly due to the payment of Glanztoff acquisition in May 2017</t>
        </r>
      </text>
    </comment>
    <comment ref="F51" authorId="0" shapeId="0">
      <text>
        <r>
          <rPr>
            <b/>
            <sz val="9"/>
            <color indexed="81"/>
            <rFont val="Tahoma"/>
            <family val="2"/>
          </rPr>
          <t>Pimanee Ekkachaiworrasin:</t>
        </r>
        <r>
          <rPr>
            <sz val="9"/>
            <color indexed="81"/>
            <rFont val="Tahoma"/>
            <family val="2"/>
          </rPr>
          <t xml:space="preserve">
restate</t>
        </r>
      </text>
    </comment>
    <comment ref="G51" authorId="0" shapeId="0">
      <text>
        <r>
          <rPr>
            <b/>
            <sz val="9"/>
            <color indexed="81"/>
            <rFont val="Tahoma"/>
            <family val="2"/>
          </rPr>
          <t>Pimanee Ekkachaiworrasin:</t>
        </r>
        <r>
          <rPr>
            <sz val="9"/>
            <color indexed="81"/>
            <rFont val="Tahoma"/>
            <family val="2"/>
          </rPr>
          <t xml:space="preserve">
restate</t>
        </r>
      </text>
    </comment>
    <comment ref="R51" authorId="0" shapeId="0">
      <text>
        <r>
          <rPr>
            <b/>
            <sz val="9"/>
            <color indexed="81"/>
            <rFont val="Tahoma"/>
            <family val="2"/>
          </rPr>
          <t>Pimanee Ekkachaiworrasin:</t>
        </r>
        <r>
          <rPr>
            <sz val="9"/>
            <color indexed="81"/>
            <rFont val="Tahoma"/>
            <family val="2"/>
          </rPr>
          <t xml:space="preserve">
restate</t>
        </r>
      </text>
    </comment>
    <comment ref="S51" authorId="0" shapeId="0">
      <text>
        <r>
          <rPr>
            <b/>
            <sz val="9"/>
            <color indexed="81"/>
            <rFont val="Tahoma"/>
            <family val="2"/>
          </rPr>
          <t>Pimanee Ekkachaiworrasin:</t>
        </r>
        <r>
          <rPr>
            <sz val="9"/>
            <color indexed="81"/>
            <rFont val="Tahoma"/>
            <family val="2"/>
          </rPr>
          <t xml:space="preserve">
restate</t>
        </r>
      </text>
    </comment>
    <comment ref="T51" authorId="0" shapeId="0">
      <text>
        <r>
          <rPr>
            <b/>
            <sz val="9"/>
            <color indexed="81"/>
            <rFont val="Tahoma"/>
            <family val="2"/>
          </rPr>
          <t>Pimanee Ekkachaiworrasin:</t>
        </r>
        <r>
          <rPr>
            <sz val="9"/>
            <color indexed="81"/>
            <rFont val="Tahoma"/>
            <family val="2"/>
          </rPr>
          <t xml:space="preserve">
restate</t>
        </r>
      </text>
    </comment>
    <comment ref="U51" authorId="0" shapeId="0">
      <text>
        <r>
          <rPr>
            <b/>
            <sz val="9"/>
            <color indexed="81"/>
            <rFont val="Tahoma"/>
            <family val="2"/>
          </rPr>
          <t>Pimanee Ekkachaiworrasin:</t>
        </r>
        <r>
          <rPr>
            <sz val="9"/>
            <color indexed="81"/>
            <rFont val="Tahoma"/>
            <family val="2"/>
          </rPr>
          <t xml:space="preserve">
restate</t>
        </r>
      </text>
    </comment>
    <comment ref="V51" authorId="0" shapeId="0">
      <text>
        <r>
          <rPr>
            <b/>
            <sz val="9"/>
            <color indexed="81"/>
            <rFont val="Tahoma"/>
            <family val="2"/>
          </rPr>
          <t>Pimanee Ekkachaiworrasin:</t>
        </r>
        <r>
          <rPr>
            <sz val="9"/>
            <color indexed="81"/>
            <rFont val="Tahoma"/>
            <family val="2"/>
          </rPr>
          <t xml:space="preserve">
restate</t>
        </r>
      </text>
    </comment>
    <comment ref="W51" authorId="0" shapeId="0">
      <text>
        <r>
          <rPr>
            <b/>
            <sz val="9"/>
            <color indexed="81"/>
            <rFont val="Tahoma"/>
            <family val="2"/>
          </rPr>
          <t>Pimanee Ekkachaiworrasin:</t>
        </r>
        <r>
          <rPr>
            <sz val="9"/>
            <color indexed="81"/>
            <rFont val="Tahoma"/>
            <family val="2"/>
          </rPr>
          <t xml:space="preserve">
restate</t>
        </r>
      </text>
    </comment>
    <comment ref="X51" authorId="0" shapeId="0">
      <text>
        <r>
          <rPr>
            <b/>
            <sz val="9"/>
            <color indexed="81"/>
            <rFont val="Tahoma"/>
            <family val="2"/>
          </rPr>
          <t>Pimanee Ekkachaiworrasin:</t>
        </r>
        <r>
          <rPr>
            <sz val="9"/>
            <color indexed="81"/>
            <rFont val="Tahoma"/>
            <family val="2"/>
          </rPr>
          <t xml:space="preserve">
restate</t>
        </r>
      </text>
    </comment>
    <comment ref="F53" authorId="0" shapeId="0">
      <text>
        <r>
          <rPr>
            <b/>
            <sz val="9"/>
            <color indexed="81"/>
            <rFont val="Tahoma"/>
            <family val="2"/>
          </rPr>
          <t>Pimanee Ekkachaiworrasin:</t>
        </r>
        <r>
          <rPr>
            <sz val="9"/>
            <color indexed="81"/>
            <rFont val="Tahoma"/>
            <family val="2"/>
          </rPr>
          <t xml:space="preserve">
restate</t>
        </r>
      </text>
    </comment>
    <comment ref="G53" authorId="0" shapeId="0">
      <text>
        <r>
          <rPr>
            <b/>
            <sz val="9"/>
            <color indexed="81"/>
            <rFont val="Tahoma"/>
            <family val="2"/>
          </rPr>
          <t>Pimanee Ekkachaiworrasin:</t>
        </r>
        <r>
          <rPr>
            <sz val="9"/>
            <color indexed="81"/>
            <rFont val="Tahoma"/>
            <family val="2"/>
          </rPr>
          <t xml:space="preserve">
restate</t>
        </r>
      </text>
    </comment>
    <comment ref="R53" authorId="0" shapeId="0">
      <text>
        <r>
          <rPr>
            <b/>
            <sz val="9"/>
            <color indexed="81"/>
            <rFont val="Tahoma"/>
            <family val="2"/>
          </rPr>
          <t>Pimanee Ekkachaiworrasin:</t>
        </r>
        <r>
          <rPr>
            <sz val="9"/>
            <color indexed="81"/>
            <rFont val="Tahoma"/>
            <family val="2"/>
          </rPr>
          <t xml:space="preserve">
restate</t>
        </r>
      </text>
    </comment>
    <comment ref="S53" authorId="0" shapeId="0">
      <text>
        <r>
          <rPr>
            <b/>
            <sz val="9"/>
            <color indexed="81"/>
            <rFont val="Tahoma"/>
            <family val="2"/>
          </rPr>
          <t>Pimanee Ekkachaiworrasin:</t>
        </r>
        <r>
          <rPr>
            <sz val="9"/>
            <color indexed="81"/>
            <rFont val="Tahoma"/>
            <family val="2"/>
          </rPr>
          <t xml:space="preserve">
restate</t>
        </r>
      </text>
    </comment>
    <comment ref="T53" authorId="0" shapeId="0">
      <text>
        <r>
          <rPr>
            <b/>
            <sz val="9"/>
            <color indexed="81"/>
            <rFont val="Tahoma"/>
            <family val="2"/>
          </rPr>
          <t>Pimanee Ekkachaiworrasin:</t>
        </r>
        <r>
          <rPr>
            <sz val="9"/>
            <color indexed="81"/>
            <rFont val="Tahoma"/>
            <family val="2"/>
          </rPr>
          <t xml:space="preserve">
restate</t>
        </r>
      </text>
    </comment>
    <comment ref="U53" authorId="0" shapeId="0">
      <text>
        <r>
          <rPr>
            <b/>
            <sz val="9"/>
            <color indexed="81"/>
            <rFont val="Tahoma"/>
            <family val="2"/>
          </rPr>
          <t>Pimanee Ekkachaiworrasin:</t>
        </r>
        <r>
          <rPr>
            <sz val="9"/>
            <color indexed="81"/>
            <rFont val="Tahoma"/>
            <family val="2"/>
          </rPr>
          <t xml:space="preserve">
restate</t>
        </r>
      </text>
    </comment>
    <comment ref="V53" authorId="0" shapeId="0">
      <text>
        <r>
          <rPr>
            <b/>
            <sz val="9"/>
            <color indexed="81"/>
            <rFont val="Tahoma"/>
            <family val="2"/>
          </rPr>
          <t>Pimanee Ekkachaiworrasin:</t>
        </r>
        <r>
          <rPr>
            <sz val="9"/>
            <color indexed="81"/>
            <rFont val="Tahoma"/>
            <family val="2"/>
          </rPr>
          <t xml:space="preserve">
restate</t>
        </r>
      </text>
    </comment>
    <comment ref="W53" authorId="0" shapeId="0">
      <text>
        <r>
          <rPr>
            <b/>
            <sz val="9"/>
            <color indexed="81"/>
            <rFont val="Tahoma"/>
            <family val="2"/>
          </rPr>
          <t>Pimanee Ekkachaiworrasin:</t>
        </r>
        <r>
          <rPr>
            <sz val="9"/>
            <color indexed="81"/>
            <rFont val="Tahoma"/>
            <family val="2"/>
          </rPr>
          <t xml:space="preserve">
restate</t>
        </r>
      </text>
    </comment>
    <comment ref="X53" authorId="0" shapeId="0">
      <text>
        <r>
          <rPr>
            <b/>
            <sz val="9"/>
            <color indexed="81"/>
            <rFont val="Tahoma"/>
            <family val="2"/>
          </rPr>
          <t>Pimanee Ekkachaiworrasin:</t>
        </r>
        <r>
          <rPr>
            <sz val="9"/>
            <color indexed="81"/>
            <rFont val="Tahoma"/>
            <family val="2"/>
          </rPr>
          <t xml:space="preserve">
restate</t>
        </r>
      </text>
    </comment>
    <comment ref="AA61" authorId="3" shapeId="0">
      <text>
        <r>
          <rPr>
            <b/>
            <sz val="9"/>
            <color indexed="81"/>
            <rFont val="Tahoma"/>
            <family val="2"/>
          </rPr>
          <t>Vikash Jalan:</t>
        </r>
        <r>
          <rPr>
            <sz val="9"/>
            <color indexed="81"/>
            <rFont val="Tahoma"/>
            <family val="2"/>
          </rPr>
          <t xml:space="preserve">
on higher absolute prices</t>
        </r>
      </text>
    </comment>
    <comment ref="AB61" authorId="3" shapeId="0">
      <text>
        <r>
          <rPr>
            <b/>
            <sz val="9"/>
            <color indexed="81"/>
            <rFont val="Tahoma"/>
            <family val="2"/>
          </rPr>
          <t>Vikash Jalan:</t>
        </r>
        <r>
          <rPr>
            <sz val="9"/>
            <color indexed="81"/>
            <rFont val="Tahoma"/>
            <family val="2"/>
          </rPr>
          <t xml:space="preserve">
On lower prices and operational excellence on working capital management</t>
        </r>
      </text>
    </comment>
    <comment ref="AC61" authorId="3" shapeId="0">
      <text>
        <r>
          <rPr>
            <b/>
            <sz val="9"/>
            <color indexed="81"/>
            <rFont val="Tahoma"/>
            <family val="2"/>
          </rPr>
          <t>Vikash Jalan:</t>
        </r>
        <r>
          <rPr>
            <sz val="9"/>
            <color indexed="81"/>
            <rFont val="Tahoma"/>
            <family val="2"/>
          </rPr>
          <t xml:space="preserve">
outflow with higher prices</t>
        </r>
      </text>
    </comment>
    <comment ref="AF61" authorId="3" shapeId="0">
      <text>
        <r>
          <rPr>
            <b/>
            <sz val="9"/>
            <color indexed="81"/>
            <rFont val="Tahoma"/>
            <family val="2"/>
          </rPr>
          <t>Vikash Jalan:</t>
        </r>
        <r>
          <rPr>
            <sz val="9"/>
            <color indexed="81"/>
            <rFont val="Tahoma"/>
            <family val="2"/>
          </rPr>
          <t xml:space="preserve">
lower supplier credit as excess cash + rising prices</t>
        </r>
      </text>
    </comment>
    <comment ref="Z65" authorId="3" shapeId="0">
      <text>
        <r>
          <rPr>
            <b/>
            <sz val="9"/>
            <color indexed="81"/>
            <rFont val="Tahoma"/>
            <family val="2"/>
          </rPr>
          <t>Vikash Jalan:</t>
        </r>
        <r>
          <rPr>
            <sz val="9"/>
            <color indexed="81"/>
            <rFont val="Tahoma"/>
            <family val="2"/>
          </rPr>
          <t xml:space="preserve">
Higher with the payment for BP Decatur acqusition on 31 March 2016</t>
        </r>
      </text>
    </comment>
    <comment ref="AA65" authorId="3" shapeId="0">
      <text>
        <r>
          <rPr>
            <b/>
            <sz val="9"/>
            <color indexed="81"/>
            <rFont val="Tahoma"/>
            <family val="2"/>
          </rPr>
          <t>Vikash Jalan:</t>
        </r>
        <r>
          <rPr>
            <sz val="9"/>
            <color indexed="81"/>
            <rFont val="Tahoma"/>
            <family val="2"/>
          </rPr>
          <t xml:space="preserve">
Higher mainly with the payment for IVL Spain (Cepsa Spain)</t>
        </r>
      </text>
    </comment>
    <comment ref="AB65" authorId="3" shapeId="0">
      <text>
        <r>
          <rPr>
            <b/>
            <sz val="9"/>
            <color indexed="81"/>
            <rFont val="Tahoma"/>
            <family val="2"/>
          </rPr>
          <t>Vikash Jalan:</t>
        </r>
        <r>
          <rPr>
            <sz val="9"/>
            <color indexed="81"/>
            <rFont val="Tahoma"/>
            <family val="2"/>
          </rPr>
          <t xml:space="preserve">
Higher mainly with the payment for IVL Spain (Cepsa Spain)</t>
        </r>
      </text>
    </comment>
    <comment ref="AC65" authorId="3" shapeId="0">
      <text>
        <r>
          <rPr>
            <b/>
            <sz val="9"/>
            <color indexed="81"/>
            <rFont val="Tahoma"/>
            <family val="2"/>
          </rPr>
          <t>Vikash Jalan:</t>
        </r>
        <r>
          <rPr>
            <sz val="9"/>
            <color indexed="81"/>
            <rFont val="Tahoma"/>
            <family val="2"/>
          </rPr>
          <t xml:space="preserve">
Mainly on US Gas Cracker and PTA expnsion at Rotterdam</t>
        </r>
      </text>
    </comment>
    <comment ref="AD65" authorId="3" shapeId="0">
      <text>
        <r>
          <rPr>
            <b/>
            <sz val="9"/>
            <color indexed="81"/>
            <rFont val="Tahoma"/>
            <family val="2"/>
          </rPr>
          <t>Vikash Jalan:</t>
        </r>
        <r>
          <rPr>
            <sz val="9"/>
            <color indexed="81"/>
            <rFont val="Tahoma"/>
            <family val="2"/>
          </rPr>
          <t xml:space="preserve">
Spent on ongoing projects like US Gas Cracker, PTA expansion st Rotterdam etc.</t>
        </r>
      </text>
    </comment>
    <comment ref="AE65" authorId="3" shapeId="0">
      <text>
        <r>
          <rPr>
            <b/>
            <sz val="9"/>
            <color indexed="81"/>
            <rFont val="Tahoma"/>
            <family val="2"/>
          </rPr>
          <t>Vikash Jalan:</t>
        </r>
        <r>
          <rPr>
            <sz val="9"/>
            <color indexed="81"/>
            <rFont val="Tahoma"/>
            <family val="2"/>
          </rPr>
          <t xml:space="preserve">
Mainly on Glanztoff acquisition in May, spent on US gas cracker and Rotetrdam PTA expansion</t>
        </r>
      </text>
    </comment>
    <comment ref="AA66" authorId="3" shapeId="0">
      <text>
        <r>
          <rPr>
            <b/>
            <sz val="9"/>
            <color indexed="81"/>
            <rFont val="Tahoma"/>
            <family val="2"/>
          </rPr>
          <t>Vikash Jalan:</t>
        </r>
        <r>
          <rPr>
            <sz val="9"/>
            <color indexed="81"/>
            <rFont val="Tahoma"/>
            <family val="2"/>
          </rPr>
          <t xml:space="preserve">
On acquisiton of Aromatics Decatur(BP) and IVL Spain (Cepsa)</t>
        </r>
      </text>
    </comment>
    <comment ref="AB66" authorId="3" shapeId="0">
      <text>
        <r>
          <rPr>
            <b/>
            <sz val="9"/>
            <color indexed="81"/>
            <rFont val="Tahoma"/>
            <family val="2"/>
          </rPr>
          <t xml:space="preserve">Vikash Jalan:
</t>
        </r>
        <r>
          <rPr>
            <sz val="9"/>
            <color indexed="81"/>
            <rFont val="Tahoma"/>
            <family val="2"/>
          </rPr>
          <t>Due to Micropet deconsolidation into JV</t>
        </r>
      </text>
    </comment>
    <comment ref="AE66" authorId="3" shapeId="0">
      <text>
        <r>
          <rPr>
            <b/>
            <sz val="9"/>
            <color indexed="81"/>
            <rFont val="Tahoma"/>
            <family val="2"/>
          </rPr>
          <t>Vikash Jalan:</t>
        </r>
        <r>
          <rPr>
            <sz val="9"/>
            <color indexed="81"/>
            <rFont val="Tahoma"/>
            <family val="2"/>
          </rPr>
          <t xml:space="preserve">
Glanztoff</t>
        </r>
      </text>
    </comment>
    <comment ref="AC67" authorId="3" shapeId="0">
      <text>
        <r>
          <rPr>
            <b/>
            <sz val="9"/>
            <color indexed="81"/>
            <rFont val="Tahoma"/>
            <family val="2"/>
          </rPr>
          <t>Vikash Jalan:</t>
        </r>
        <r>
          <rPr>
            <sz val="9"/>
            <color indexed="81"/>
            <rFont val="Tahoma"/>
            <family val="2"/>
          </rPr>
          <t xml:space="preserve">
High with PTA turnaround in Asia </t>
        </r>
      </text>
    </comment>
    <comment ref="Z69" authorId="3" shapeId="0">
      <text>
        <r>
          <rPr>
            <b/>
            <sz val="9"/>
            <color indexed="81"/>
            <rFont val="Tahoma"/>
            <family val="2"/>
          </rPr>
          <t>Vikash Jalan:</t>
        </r>
        <r>
          <rPr>
            <sz val="9"/>
            <color indexed="81"/>
            <rFont val="Tahoma"/>
            <family val="2"/>
          </rPr>
          <t xml:space="preserve">
Lower due to Debentures payments due halfyearly</t>
        </r>
      </text>
    </comment>
    <comment ref="AA69" authorId="3" shapeId="0">
      <text>
        <r>
          <rPr>
            <b/>
            <sz val="9"/>
            <color indexed="81"/>
            <rFont val="Tahoma"/>
            <family val="2"/>
          </rPr>
          <t>Vikash Jalan:</t>
        </r>
        <r>
          <rPr>
            <sz val="9"/>
            <color indexed="81"/>
            <rFont val="Tahoma"/>
            <family val="2"/>
          </rPr>
          <t xml:space="preserve">
Higher due to Debentures payments due halfyearly</t>
        </r>
      </text>
    </comment>
    <comment ref="AB69" authorId="3" shapeId="0">
      <text>
        <r>
          <rPr>
            <b/>
            <sz val="9"/>
            <color indexed="81"/>
            <rFont val="Tahoma"/>
            <family val="2"/>
          </rPr>
          <t>Vikash Jalan:</t>
        </r>
        <r>
          <rPr>
            <sz val="9"/>
            <color indexed="81"/>
            <rFont val="Tahoma"/>
            <family val="2"/>
          </rPr>
          <t xml:space="preserve">
Higher due to Debentures payments due halfyearly</t>
        </r>
      </text>
    </comment>
    <comment ref="AF71" authorId="3" shapeId="0">
      <text>
        <r>
          <rPr>
            <b/>
            <sz val="9"/>
            <color indexed="81"/>
            <rFont val="Tahoma"/>
            <family val="2"/>
          </rPr>
          <t>Vikash Jalan:</t>
        </r>
        <r>
          <rPr>
            <sz val="9"/>
            <color indexed="81"/>
            <rFont val="Tahoma"/>
            <family val="2"/>
          </rPr>
          <t xml:space="preserve">
IVL W1 subscription ~90%</t>
        </r>
      </text>
    </comment>
    <comment ref="G72" authorId="3" shapeId="0">
      <text>
        <r>
          <rPr>
            <b/>
            <sz val="9"/>
            <color indexed="81"/>
            <rFont val="Tahoma"/>
            <family val="2"/>
          </rPr>
          <t xml:space="preserve">Vikash Jalan:
</t>
        </r>
        <r>
          <rPr>
            <sz val="9"/>
            <color indexed="81"/>
            <rFont val="Tahoma"/>
            <family val="2"/>
          </rPr>
          <t>IVL has call option in 2019</t>
        </r>
      </text>
    </comment>
    <comment ref="A74" authorId="3" shapeId="0">
      <text>
        <r>
          <rPr>
            <b/>
            <sz val="9"/>
            <color indexed="81"/>
            <rFont val="Tahoma"/>
            <family val="2"/>
          </rPr>
          <t>Vikash Jalan:</t>
        </r>
        <r>
          <rPr>
            <sz val="9"/>
            <color indexed="81"/>
            <rFont val="Tahoma"/>
            <family val="2"/>
          </rPr>
          <t xml:space="preserve">
this represent FX impact on net debt, however this is netted off  by the corrosponding gain or loss in the assets as we have natural hedge due to our global presence, for example US$ debts volatility will be mitigated by US$ assets volaitity in opposite direction and so on. </t>
        </r>
      </text>
    </comment>
    <comment ref="AB74" authorId="3" shapeId="0">
      <text>
        <r>
          <rPr>
            <b/>
            <sz val="9"/>
            <color indexed="81"/>
            <rFont val="Tahoma"/>
            <family val="2"/>
          </rPr>
          <t>Vikash Jalan:</t>
        </r>
        <r>
          <rPr>
            <sz val="9"/>
            <color indexed="81"/>
            <rFont val="Tahoma"/>
            <family val="2"/>
          </rPr>
          <t xml:space="preserve">
Natural Hedge with Assets</t>
        </r>
      </text>
    </comment>
    <comment ref="U78" authorId="2" shapeId="0">
      <text>
        <r>
          <rPr>
            <b/>
            <sz val="9"/>
            <color indexed="81"/>
            <rFont val="Tahoma"/>
            <family val="2"/>
          </rPr>
          <t>Vikash:</t>
        </r>
        <r>
          <rPr>
            <sz val="9"/>
            <color indexed="81"/>
            <rFont val="Tahoma"/>
            <family val="2"/>
          </rPr>
          <t xml:space="preserve">
Due to PTA planned Turnaround</t>
        </r>
      </text>
    </comment>
  </commentList>
</comments>
</file>

<file path=xl/sharedStrings.xml><?xml version="1.0" encoding="utf-8"?>
<sst xmlns="http://schemas.openxmlformats.org/spreadsheetml/2006/main" count="177" uniqueCount="119">
  <si>
    <t>IRSL</t>
  </si>
  <si>
    <t>BE</t>
  </si>
  <si>
    <t>BG</t>
  </si>
  <si>
    <t>Financials in Thai Baht (THB)</t>
  </si>
  <si>
    <t>2013(R)</t>
  </si>
  <si>
    <t>2014(R)</t>
  </si>
  <si>
    <t>1Q13</t>
  </si>
  <si>
    <t>2Q13</t>
  </si>
  <si>
    <t>3Q13</t>
  </si>
  <si>
    <t>4Q13</t>
  </si>
  <si>
    <t>1Q14(R)</t>
  </si>
  <si>
    <t>2Q14(R)</t>
  </si>
  <si>
    <t>3Q14(R)</t>
  </si>
  <si>
    <t>4Q14(R)</t>
  </si>
  <si>
    <t>1Q15(R)</t>
  </si>
  <si>
    <t>2Q15(R)</t>
  </si>
  <si>
    <t>3Q15(R)</t>
  </si>
  <si>
    <t>4Q15</t>
  </si>
  <si>
    <t>1Q16</t>
  </si>
  <si>
    <t>2Q16</t>
  </si>
  <si>
    <t>3Q16</t>
  </si>
  <si>
    <t>4Q16</t>
  </si>
  <si>
    <t>1Q17</t>
  </si>
  <si>
    <t>2Q17</t>
  </si>
  <si>
    <t>3Q17</t>
  </si>
  <si>
    <t>4Q17</t>
  </si>
  <si>
    <t>1Q18</t>
  </si>
  <si>
    <t>2Q18</t>
  </si>
  <si>
    <t>3Q18</t>
  </si>
  <si>
    <t>4Q18</t>
  </si>
  <si>
    <t>1Q19</t>
  </si>
  <si>
    <t>2Q19</t>
  </si>
  <si>
    <t>3Q19</t>
  </si>
  <si>
    <t>4Q19</t>
  </si>
  <si>
    <t>1H16</t>
  </si>
  <si>
    <t>2H16</t>
  </si>
  <si>
    <t>1H17</t>
  </si>
  <si>
    <t>2H17</t>
  </si>
  <si>
    <t>1H18</t>
  </si>
  <si>
    <t>2H18</t>
  </si>
  <si>
    <t>1H19</t>
  </si>
  <si>
    <t xml:space="preserve">3Q19 </t>
  </si>
  <si>
    <t>6M19</t>
  </si>
  <si>
    <t>9M19</t>
  </si>
  <si>
    <t>Capacity &amp; Operating Rates</t>
  </si>
  <si>
    <t>Installed Capacity (On the closing date of the period)</t>
  </si>
  <si>
    <t>MMT</t>
  </si>
  <si>
    <t>Effective Capacity (Effectively available for the period)</t>
  </si>
  <si>
    <t>Production</t>
  </si>
  <si>
    <t>Utilization %</t>
  </si>
  <si>
    <t>%</t>
  </si>
  <si>
    <t xml:space="preserve">Average Exchange Rate </t>
  </si>
  <si>
    <t>THB/$</t>
  </si>
  <si>
    <t>Core Financials (Normalised extra items)</t>
  </si>
  <si>
    <t>Revenue</t>
  </si>
  <si>
    <t>M THB</t>
  </si>
  <si>
    <t>EBITDA</t>
  </si>
  <si>
    <t>Depreciation &amp; Amortization</t>
  </si>
  <si>
    <t>EBIT</t>
  </si>
  <si>
    <t>Net Finance Costs</t>
  </si>
  <si>
    <t>Share of JV Income/(Loss)</t>
  </si>
  <si>
    <t>Profit Before Taxes</t>
  </si>
  <si>
    <t>Current Tax</t>
  </si>
  <si>
    <t>Deferred Tax</t>
  </si>
  <si>
    <t>Tax adjustment on inventory gain/(loss)</t>
  </si>
  <si>
    <t>Profit After Taxes</t>
  </si>
  <si>
    <t>Non Controlling Interests (NCI)</t>
  </si>
  <si>
    <t>Minority share of Extraordinary income/(expense)</t>
  </si>
  <si>
    <t>NP after Tax &amp; NCI</t>
  </si>
  <si>
    <t>Effective total tax rate %</t>
  </si>
  <si>
    <t>Effective current tax rate %</t>
  </si>
  <si>
    <t>Interest on PERP</t>
  </si>
  <si>
    <t>Effective number of shares</t>
  </si>
  <si>
    <t>MM</t>
  </si>
  <si>
    <t>Core EPS</t>
  </si>
  <si>
    <t>THB</t>
  </si>
  <si>
    <t>Reported Financials (Acccounting basis)</t>
  </si>
  <si>
    <t>Inventory Gain/(Loss) and others</t>
  </si>
  <si>
    <t>Reported EBITDA</t>
  </si>
  <si>
    <t>Extraordinary Income/(Expenses)</t>
  </si>
  <si>
    <t xml:space="preserve">  Acquisition cost &amp; pre-operative expense</t>
  </si>
  <si>
    <t xml:space="preserve">  Gain on Bargain Purchases, impairments and feasibility (Net)* </t>
  </si>
  <si>
    <t xml:space="preserve">  Other Extraordinary Income/(Expense)</t>
  </si>
  <si>
    <t>Reported NP after NCI</t>
  </si>
  <si>
    <t>Reported EPS</t>
  </si>
  <si>
    <t>Financial Position and Gearing</t>
  </si>
  <si>
    <t>Total Debt</t>
  </si>
  <si>
    <t xml:space="preserve">Cash &amp; Cash under management </t>
  </si>
  <si>
    <t>Net Debt</t>
  </si>
  <si>
    <t>Capex on Projects which are not operational yet</t>
  </si>
  <si>
    <t>Net Operating Debt</t>
  </si>
  <si>
    <t>Total Equity</t>
  </si>
  <si>
    <t xml:space="preserve">  Total equity attributable to shareholders</t>
  </si>
  <si>
    <t xml:space="preserve">  Non Controlling Interests</t>
  </si>
  <si>
    <t xml:space="preserve">  Subordinated perpetual debentures</t>
  </si>
  <si>
    <t>Net Operating D/E</t>
  </si>
  <si>
    <t>times</t>
  </si>
  <si>
    <t>Net Operating Capital Employed</t>
  </si>
  <si>
    <t>Cash Flow Statement</t>
  </si>
  <si>
    <t>Core EBITDA</t>
  </si>
  <si>
    <t>Net working capital and others</t>
  </si>
  <si>
    <t>Cash income tax</t>
  </si>
  <si>
    <t>Net growth &amp; investment capex</t>
  </si>
  <si>
    <t>Net Working Capital on acquired/sold Asset</t>
  </si>
  <si>
    <t>Maintenance capex</t>
  </si>
  <si>
    <t>Cash Flow after Strategic Spending</t>
  </si>
  <si>
    <t>Net financial cost</t>
  </si>
  <si>
    <t>Dividends and PERP interest</t>
  </si>
  <si>
    <t>Proceeds from issue of ordinary shares due to warrants exercised</t>
  </si>
  <si>
    <t xml:space="preserve">Proceed from perpetual debentures </t>
  </si>
  <si>
    <t>(Increase)/Decrease in Net Debt on cash basis</t>
  </si>
  <si>
    <t>Exchange rate movement on Net Debt (Natural Hedge against Assets)</t>
  </si>
  <si>
    <t>(Increase)/Decrease in Net Debt as per Balance Sheet</t>
  </si>
  <si>
    <t>Check</t>
  </si>
  <si>
    <t>OCF/Net Operating Capital Employed</t>
  </si>
  <si>
    <t>Maintenance Capex as % of Depreciation</t>
  </si>
  <si>
    <t>Note: 1) Some of the historical financials have been restated in 4Q15 due to change in revaluation policy of IVL as per new Thai accounting standard. The changes are not material. Though we have restated the yearly numbers. Hence the sum of quarters may not tally with yearly figure by minor amounts.  Excluding Feedstock price adjustment for captive sales to PET on freight saving. There is no impact on regional or consolidated EBITDA.
2) The total amount of IRSL was excluded from Core Financial 2Q19, but was consolidated all in Core Financial 3Q19.</t>
  </si>
  <si>
    <r>
      <t xml:space="preserve">We have provided the excel information in good faith to help you to see the public information at one place. Please however always rely on our published MD&amp;A and FS to SET at each time for making any decision. Further on the forecasting tool, we have tried to make it simple and for your reference only. We have not provided any future assumptions. You may make/change the forecasts as you may deem fit. </t>
    </r>
    <r>
      <rPr>
        <b/>
        <sz val="12"/>
        <color rgb="FF1F497D"/>
        <rFont val="Times New Roman"/>
        <family val="1"/>
      </rPr>
      <t>IVL cannot be held responsible for any errors that might occur when using this workbook.</t>
    </r>
  </si>
  <si>
    <t>Page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</si>
</sst>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_(* #,##0.00000_);_(* \(#,##0.00000\);_(* &quot;-&quot;??_);_(@_)"/>
    <numFmt numFmtId="165" formatCode="#,##0.0000_);[Red]\(#,##0.0000\)"/>
    <numFmt numFmtId="166" formatCode="_-* #,##0.00_-;\-* #,##0.00_-;_-* &quot;-&quot;??_-;_-@_-"/>
    <numFmt numFmtId="167" formatCode="_(* #,##0.0000_);_(* \(#,##0.0000\);_(* &quot;-&quot;??_);_(@_)"/>
    <numFmt numFmtId="168" formatCode="_(* #,##0.0_);_(* \(#,##0.0\);_(* &quot;-&quot;??_);_(@_)"/>
    <numFmt numFmtId="169" formatCode="0.0000"/>
    <numFmt numFmtId="170" formatCode="_(* #,##0_);_(* \(#,##0\);_(* &quot;-&quot;??_);_(@_)"/>
    <numFmt numFmtId="171" formatCode="#,##0.000_);[Red]\(#,##0.000\)"/>
    <numFmt numFmtId="172" formatCode="#,##0%;[Red]\(#,##0\)%"/>
  </numFmts>
  <fonts count="15" x14ac:knownFonts="1">
    <font>
      <sz val="11"/>
      <color theme="1"/>
      <name val="Calibri"/>
      <family val="2"/>
      <scheme val="minor"/>
    </font>
    <font>
      <sz val="11"/>
      <color theme="1"/>
      <name val="Calibri"/>
      <family val="2"/>
      <scheme val="minor"/>
    </font>
    <font>
      <b/>
      <sz val="12"/>
      <color theme="1"/>
      <name val="Times New Roman"/>
      <family val="1"/>
    </font>
    <font>
      <sz val="10"/>
      <color theme="1"/>
      <name val="Times New Roman"/>
      <family val="1"/>
    </font>
    <font>
      <b/>
      <sz val="22"/>
      <color theme="1"/>
      <name val="Times New Roman"/>
      <family val="1"/>
    </font>
    <font>
      <b/>
      <sz val="10"/>
      <color theme="1"/>
      <name val="Times New Roman"/>
      <family val="1"/>
    </font>
    <font>
      <b/>
      <sz val="20"/>
      <color theme="1"/>
      <name val="Times New Roman"/>
      <family val="1"/>
    </font>
    <font>
      <sz val="11"/>
      <color theme="1"/>
      <name val="Times New Roman"/>
      <family val="1"/>
    </font>
    <font>
      <sz val="10"/>
      <name val="Times New Roman"/>
      <family val="1"/>
    </font>
    <font>
      <sz val="10"/>
      <color indexed="8"/>
      <name val="Times New Roman"/>
      <family val="1"/>
    </font>
    <font>
      <sz val="10"/>
      <color rgb="FF000000"/>
      <name val="Times New Roman"/>
      <family val="1"/>
    </font>
    <font>
      <b/>
      <sz val="12"/>
      <color rgb="FF1F497D"/>
      <name val="Times New Roman"/>
      <family val="1"/>
    </font>
    <font>
      <b/>
      <sz val="10"/>
      <color theme="1" tint="0.34998626667073579"/>
      <name val="Times New Roman"/>
      <family val="1"/>
    </font>
    <font>
      <b/>
      <sz val="9"/>
      <color indexed="81"/>
      <name val="Tahoma"/>
      <family val="2"/>
    </font>
    <font>
      <sz val="9"/>
      <color indexed="81"/>
      <name val="Tahoma"/>
      <family val="2"/>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lightTrellis">
        <bgColor theme="0"/>
      </patternFill>
    </fill>
    <fill>
      <patternFill patternType="lightTrellis">
        <bgColor theme="6" tint="0.79998168889431442"/>
      </patternFill>
    </fill>
    <fill>
      <patternFill patternType="lightTrellis">
        <bgColor theme="4" tint="0.79998168889431442"/>
      </patternFill>
    </fill>
    <fill>
      <patternFill patternType="solid">
        <fgColor theme="6" tint="0.39997558519241921"/>
        <bgColor indexed="64"/>
      </patternFill>
    </fill>
    <fill>
      <patternFill patternType="solid">
        <fgColor rgb="FF92D050"/>
        <bgColor indexed="64"/>
      </patternFill>
    </fill>
    <fill>
      <patternFill patternType="solid">
        <fgColor rgb="FF00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bgColor rgb="FF000000"/>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auto="1"/>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6">
    <xf numFmtId="0" fontId="0" fillId="0" borderId="0" xfId="0"/>
    <xf numFmtId="15" fontId="2" fillId="2" borderId="0" xfId="0" applyNumberFormat="1" applyFont="1" applyFill="1" applyAlignment="1">
      <alignment horizontal="right"/>
    </xf>
    <xf numFmtId="0" fontId="3" fillId="2" borderId="0" xfId="0" applyFont="1" applyFill="1" applyAlignment="1">
      <alignment horizontal="center"/>
    </xf>
    <xf numFmtId="0" fontId="3" fillId="2" borderId="0" xfId="0" applyFont="1" applyFill="1"/>
    <xf numFmtId="164" fontId="3" fillId="2" borderId="0" xfId="0" applyNumberFormat="1" applyFont="1" applyFill="1"/>
    <xf numFmtId="0" fontId="3" fillId="0" borderId="0" xfId="0" applyFont="1"/>
    <xf numFmtId="0" fontId="3" fillId="0" borderId="1" xfId="0" applyFont="1" applyBorder="1"/>
    <xf numFmtId="0" fontId="3" fillId="0" borderId="0" xfId="0" applyFont="1" applyAlignment="1"/>
    <xf numFmtId="0" fontId="4" fillId="2" borderId="0" xfId="0" applyFont="1" applyFill="1"/>
    <xf numFmtId="0" fontId="5" fillId="2" borderId="0" xfId="0" applyFont="1" applyFill="1" applyAlignment="1">
      <alignment horizontal="center"/>
    </xf>
    <xf numFmtId="0" fontId="5" fillId="3" borderId="2" xfId="0" applyFont="1" applyFill="1" applyBorder="1" applyAlignment="1">
      <alignment horizontal="center" wrapText="1"/>
    </xf>
    <xf numFmtId="0" fontId="5" fillId="3" borderId="2" xfId="0" quotePrefix="1"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5" fillId="4" borderId="2" xfId="0" applyFont="1" applyFill="1" applyBorder="1" applyAlignment="1">
      <alignment horizontal="center" wrapText="1"/>
    </xf>
    <xf numFmtId="0" fontId="5" fillId="4" borderId="2" xfId="0" quotePrefix="1" applyFont="1" applyFill="1" applyBorder="1" applyAlignment="1">
      <alignment horizontal="center" wrapText="1"/>
    </xf>
    <xf numFmtId="0" fontId="5" fillId="4" borderId="5" xfId="0" applyFont="1" applyFill="1" applyBorder="1" applyAlignment="1">
      <alignment horizontal="center" wrapText="1"/>
    </xf>
    <xf numFmtId="0" fontId="5" fillId="4" borderId="0" xfId="0" applyFont="1" applyFill="1" applyBorder="1" applyAlignment="1">
      <alignment horizontal="center" wrapText="1"/>
    </xf>
    <xf numFmtId="0" fontId="3" fillId="0" borderId="0" xfId="0" applyFont="1" applyAlignment="1">
      <alignment horizontal="center"/>
    </xf>
    <xf numFmtId="0" fontId="5" fillId="4" borderId="6" xfId="0" applyFont="1" applyFill="1" applyBorder="1" applyAlignment="1">
      <alignment horizontal="center" wrapText="1"/>
    </xf>
    <xf numFmtId="0" fontId="5" fillId="5" borderId="6" xfId="0" applyFont="1" applyFill="1" applyBorder="1" applyAlignment="1">
      <alignment horizontal="center" wrapText="1"/>
    </xf>
    <xf numFmtId="0" fontId="6" fillId="6" borderId="3" xfId="0" applyFont="1" applyFill="1" applyBorder="1"/>
    <xf numFmtId="38" fontId="7" fillId="6" borderId="7" xfId="0" applyNumberFormat="1" applyFont="1" applyFill="1" applyBorder="1" applyAlignment="1">
      <alignment horizontal="center"/>
    </xf>
    <xf numFmtId="38" fontId="7" fillId="6" borderId="7" xfId="0" applyNumberFormat="1" applyFont="1" applyFill="1" applyBorder="1"/>
    <xf numFmtId="43" fontId="7" fillId="6" borderId="7" xfId="1" applyFont="1" applyFill="1" applyBorder="1"/>
    <xf numFmtId="43" fontId="7" fillId="3" borderId="4" xfId="1" applyFont="1" applyFill="1" applyBorder="1"/>
    <xf numFmtId="38" fontId="7" fillId="6" borderId="3" xfId="0" applyNumberFormat="1" applyFont="1" applyFill="1" applyBorder="1"/>
    <xf numFmtId="165" fontId="7" fillId="6" borderId="7" xfId="0" applyNumberFormat="1" applyFont="1" applyFill="1" applyBorder="1"/>
    <xf numFmtId="38" fontId="7" fillId="3" borderId="4" xfId="0" applyNumberFormat="1" applyFont="1" applyFill="1" applyBorder="1"/>
    <xf numFmtId="38" fontId="7" fillId="6" borderId="0" xfId="0" applyNumberFormat="1" applyFont="1" applyFill="1" applyBorder="1"/>
    <xf numFmtId="38" fontId="7" fillId="4" borderId="0" xfId="0" applyNumberFormat="1" applyFont="1" applyFill="1" applyBorder="1"/>
    <xf numFmtId="0" fontId="7" fillId="2" borderId="0" xfId="0" applyFont="1" applyFill="1" applyBorder="1"/>
    <xf numFmtId="0" fontId="3" fillId="2" borderId="8" xfId="0" applyFont="1" applyFill="1" applyBorder="1"/>
    <xf numFmtId="0" fontId="3" fillId="2" borderId="0" xfId="0" applyFont="1" applyFill="1" applyBorder="1" applyAlignment="1">
      <alignment horizontal="center"/>
    </xf>
    <xf numFmtId="43" fontId="3" fillId="2" borderId="0" xfId="1" applyNumberFormat="1" applyFont="1" applyFill="1" applyBorder="1"/>
    <xf numFmtId="43" fontId="3" fillId="3" borderId="9" xfId="1" applyNumberFormat="1" applyFont="1" applyFill="1" applyBorder="1"/>
    <xf numFmtId="43" fontId="3" fillId="7" borderId="8" xfId="1" applyFont="1" applyFill="1" applyBorder="1"/>
    <xf numFmtId="43" fontId="3" fillId="7" borderId="0" xfId="1" applyFont="1" applyFill="1" applyBorder="1"/>
    <xf numFmtId="43" fontId="3" fillId="7" borderId="0" xfId="1" applyFont="1" applyFill="1" applyBorder="1" applyAlignment="1">
      <alignment horizontal="center"/>
    </xf>
    <xf numFmtId="43" fontId="3" fillId="8" borderId="9" xfId="1" applyFont="1" applyFill="1" applyBorder="1" applyAlignment="1">
      <alignment horizontal="center"/>
    </xf>
    <xf numFmtId="43" fontId="3" fillId="7" borderId="0" xfId="1" applyFont="1" applyFill="1" applyAlignment="1">
      <alignment horizontal="center"/>
    </xf>
    <xf numFmtId="43" fontId="3" fillId="9" borderId="0" xfId="1" applyFont="1" applyFill="1" applyBorder="1" applyAlignment="1">
      <alignment horizontal="center"/>
    </xf>
    <xf numFmtId="166" fontId="3" fillId="2" borderId="0" xfId="0" applyNumberFormat="1" applyFont="1" applyFill="1"/>
    <xf numFmtId="43" fontId="3" fillId="2" borderId="0" xfId="1" applyFont="1" applyFill="1" applyBorder="1"/>
    <xf numFmtId="43" fontId="3" fillId="2" borderId="8" xfId="1" applyNumberFormat="1" applyFont="1" applyFill="1" applyBorder="1"/>
    <xf numFmtId="43" fontId="3" fillId="2" borderId="0" xfId="1" applyNumberFormat="1" applyFont="1" applyFill="1" applyBorder="1" applyAlignment="1">
      <alignment horizontal="center"/>
    </xf>
    <xf numFmtId="43" fontId="3" fillId="2" borderId="0" xfId="1" applyFont="1" applyFill="1" applyBorder="1" applyAlignment="1">
      <alignment horizontal="center"/>
    </xf>
    <xf numFmtId="164" fontId="3" fillId="2" borderId="0" xfId="1" applyNumberFormat="1" applyFont="1" applyFill="1" applyBorder="1" applyAlignment="1">
      <alignment horizontal="center"/>
    </xf>
    <xf numFmtId="43" fontId="3" fillId="3" borderId="9" xfId="1" applyNumberFormat="1" applyFont="1" applyFill="1" applyBorder="1" applyAlignment="1">
      <alignment horizontal="center"/>
    </xf>
    <xf numFmtId="43" fontId="3" fillId="2" borderId="0" xfId="1" applyNumberFormat="1" applyFont="1" applyFill="1" applyAlignment="1">
      <alignment horizontal="center"/>
    </xf>
    <xf numFmtId="43" fontId="3" fillId="4" borderId="0" xfId="1" applyNumberFormat="1" applyFont="1" applyFill="1" applyBorder="1" applyAlignment="1">
      <alignment horizontal="center"/>
    </xf>
    <xf numFmtId="43" fontId="3" fillId="10" borderId="0" xfId="1" applyNumberFormat="1" applyFont="1" applyFill="1" applyAlignment="1">
      <alignment horizontal="center"/>
    </xf>
    <xf numFmtId="167" fontId="3" fillId="2" borderId="0" xfId="0" applyNumberFormat="1" applyFont="1" applyFill="1"/>
    <xf numFmtId="43" fontId="3" fillId="2" borderId="10" xfId="1" applyFont="1" applyFill="1" applyBorder="1"/>
    <xf numFmtId="43" fontId="3" fillId="2" borderId="5" xfId="1" applyFont="1" applyFill="1" applyBorder="1"/>
    <xf numFmtId="43" fontId="3" fillId="2" borderId="10" xfId="1" applyFont="1" applyFill="1" applyBorder="1" applyAlignment="1">
      <alignment horizontal="center"/>
    </xf>
    <xf numFmtId="43" fontId="3" fillId="2" borderId="10" xfId="1" applyNumberFormat="1" applyFont="1" applyFill="1" applyBorder="1" applyAlignment="1">
      <alignment horizontal="center"/>
    </xf>
    <xf numFmtId="168" fontId="3" fillId="3" borderId="9" xfId="1" applyNumberFormat="1" applyFont="1" applyFill="1" applyBorder="1" applyAlignment="1">
      <alignment horizontal="center"/>
    </xf>
    <xf numFmtId="43" fontId="3" fillId="4" borderId="0" xfId="1" applyFont="1" applyFill="1" applyBorder="1" applyAlignment="1">
      <alignment horizontal="center"/>
    </xf>
    <xf numFmtId="43" fontId="3" fillId="11" borderId="10" xfId="1" applyFont="1" applyFill="1" applyBorder="1" applyAlignment="1">
      <alignment horizontal="center"/>
    </xf>
    <xf numFmtId="9" fontId="5" fillId="2" borderId="8" xfId="2" applyFont="1" applyFill="1" applyBorder="1"/>
    <xf numFmtId="9" fontId="5" fillId="2" borderId="0" xfId="2" applyFont="1" applyFill="1" applyBorder="1" applyAlignment="1">
      <alignment horizontal="center"/>
    </xf>
    <xf numFmtId="9" fontId="5" fillId="2" borderId="0" xfId="2" applyFont="1" applyFill="1" applyBorder="1" applyAlignment="1">
      <alignment horizontal="right"/>
    </xf>
    <xf numFmtId="9" fontId="5" fillId="2" borderId="0" xfId="2" applyNumberFormat="1" applyFont="1" applyFill="1" applyBorder="1" applyAlignment="1">
      <alignment horizontal="right"/>
    </xf>
    <xf numFmtId="9" fontId="5" fillId="3" borderId="9" xfId="2" applyNumberFormat="1" applyFont="1" applyFill="1" applyBorder="1" applyAlignment="1">
      <alignment horizontal="right"/>
    </xf>
    <xf numFmtId="9" fontId="5" fillId="2" borderId="8" xfId="2" applyFont="1" applyFill="1" applyBorder="1" applyAlignment="1">
      <alignment horizontal="right"/>
    </xf>
    <xf numFmtId="9" fontId="5" fillId="3" borderId="9" xfId="2" applyFont="1" applyFill="1" applyBorder="1" applyAlignment="1">
      <alignment horizontal="right"/>
    </xf>
    <xf numFmtId="9" fontId="5" fillId="4" borderId="0" xfId="2" applyFont="1" applyFill="1" applyBorder="1" applyAlignment="1">
      <alignment horizontal="right"/>
    </xf>
    <xf numFmtId="9" fontId="5" fillId="2" borderId="0" xfId="2" applyFont="1" applyFill="1" applyAlignment="1">
      <alignment horizontal="right"/>
    </xf>
    <xf numFmtId="9" fontId="5" fillId="2" borderId="0" xfId="2" applyFont="1" applyFill="1"/>
    <xf numFmtId="43" fontId="3" fillId="3" borderId="9" xfId="1" applyFont="1" applyFill="1" applyBorder="1"/>
    <xf numFmtId="43" fontId="3" fillId="2" borderId="8" xfId="1" applyFont="1" applyFill="1" applyBorder="1"/>
    <xf numFmtId="2" fontId="3" fillId="2" borderId="0" xfId="1" applyNumberFormat="1" applyFont="1" applyFill="1" applyBorder="1"/>
    <xf numFmtId="2" fontId="3" fillId="3" borderId="9" xfId="1" applyNumberFormat="1" applyFont="1" applyFill="1" applyBorder="1"/>
    <xf numFmtId="2" fontId="3" fillId="2" borderId="0" xfId="1" applyNumberFormat="1" applyFont="1" applyFill="1"/>
    <xf numFmtId="169" fontId="3" fillId="4" borderId="0" xfId="1" applyNumberFormat="1" applyFont="1" applyFill="1" applyBorder="1"/>
    <xf numFmtId="2" fontId="3" fillId="4" borderId="0" xfId="1" applyNumberFormat="1" applyFont="1" applyFill="1" applyBorder="1"/>
    <xf numFmtId="2" fontId="3" fillId="11" borderId="0" xfId="1" applyNumberFormat="1" applyFont="1" applyFill="1"/>
    <xf numFmtId="2" fontId="3" fillId="4" borderId="0" xfId="1" applyNumberFormat="1" applyFont="1" applyFill="1"/>
    <xf numFmtId="0" fontId="6" fillId="6" borderId="8" xfId="0" applyFont="1" applyFill="1" applyBorder="1"/>
    <xf numFmtId="38" fontId="7" fillId="6" borderId="0" xfId="0" applyNumberFormat="1" applyFont="1" applyFill="1" applyBorder="1" applyAlignment="1">
      <alignment horizontal="center"/>
    </xf>
    <xf numFmtId="43" fontId="7" fillId="6" borderId="0" xfId="1" applyFont="1" applyFill="1" applyBorder="1"/>
    <xf numFmtId="43" fontId="7" fillId="3" borderId="9" xfId="1" applyFont="1" applyFill="1" applyBorder="1"/>
    <xf numFmtId="38" fontId="7" fillId="6" borderId="8" xfId="0" applyNumberFormat="1" applyFont="1" applyFill="1" applyBorder="1"/>
    <xf numFmtId="165" fontId="7" fillId="6" borderId="0" xfId="0" applyNumberFormat="1" applyFont="1" applyFill="1" applyBorder="1"/>
    <xf numFmtId="38" fontId="7" fillId="3" borderId="9" xfId="0" applyNumberFormat="1" applyFont="1" applyFill="1" applyBorder="1"/>
    <xf numFmtId="9" fontId="3" fillId="2" borderId="0" xfId="2" applyFont="1" applyFill="1" applyBorder="1"/>
    <xf numFmtId="9" fontId="3" fillId="3" borderId="9" xfId="2" applyFont="1" applyFill="1" applyBorder="1"/>
    <xf numFmtId="9" fontId="3" fillId="2" borderId="8" xfId="2" applyFont="1" applyFill="1" applyBorder="1" applyAlignment="1">
      <alignment horizontal="right"/>
    </xf>
    <xf numFmtId="9" fontId="3" fillId="2" borderId="0" xfId="2" applyFont="1" applyFill="1" applyBorder="1" applyAlignment="1">
      <alignment horizontal="right"/>
    </xf>
    <xf numFmtId="170" fontId="3" fillId="2" borderId="0" xfId="1" applyNumberFormat="1" applyFont="1" applyFill="1" applyBorder="1" applyAlignment="1">
      <alignment horizontal="right"/>
    </xf>
    <xf numFmtId="168" fontId="3" fillId="2" borderId="0" xfId="1" applyNumberFormat="1" applyFont="1" applyFill="1" applyBorder="1" applyAlignment="1">
      <alignment horizontal="right"/>
    </xf>
    <xf numFmtId="170" fontId="3" fillId="3" borderId="9" xfId="1" applyNumberFormat="1" applyFont="1" applyFill="1" applyBorder="1" applyAlignment="1">
      <alignment horizontal="right"/>
    </xf>
    <xf numFmtId="170" fontId="3" fillId="2" borderId="0" xfId="1" applyNumberFormat="1" applyFont="1" applyFill="1" applyAlignment="1">
      <alignment horizontal="right"/>
    </xf>
    <xf numFmtId="170" fontId="3" fillId="4" borderId="0" xfId="1" applyNumberFormat="1" applyFont="1" applyFill="1" applyBorder="1" applyAlignment="1">
      <alignment horizontal="right"/>
    </xf>
    <xf numFmtId="38" fontId="5" fillId="6" borderId="8" xfId="0" applyNumberFormat="1" applyFont="1" applyFill="1" applyBorder="1"/>
    <xf numFmtId="38" fontId="5" fillId="6" borderId="0" xfId="0" applyNumberFormat="1" applyFont="1" applyFill="1" applyBorder="1" applyAlignment="1">
      <alignment horizontal="center"/>
    </xf>
    <xf numFmtId="38" fontId="5" fillId="6" borderId="0" xfId="1" applyNumberFormat="1" applyFont="1" applyFill="1" applyBorder="1" applyAlignment="1">
      <alignment horizontal="right"/>
    </xf>
    <xf numFmtId="38" fontId="5" fillId="3" borderId="9" xfId="1" applyNumberFormat="1" applyFont="1" applyFill="1" applyBorder="1" applyAlignment="1">
      <alignment horizontal="right"/>
    </xf>
    <xf numFmtId="38" fontId="5" fillId="6" borderId="8" xfId="1" applyNumberFormat="1" applyFont="1" applyFill="1" applyBorder="1" applyAlignment="1">
      <alignment horizontal="right"/>
    </xf>
    <xf numFmtId="38" fontId="3" fillId="6" borderId="0" xfId="1" applyNumberFormat="1" applyFont="1" applyFill="1" applyAlignment="1">
      <alignment horizontal="right"/>
    </xf>
    <xf numFmtId="38" fontId="3" fillId="6" borderId="0" xfId="1" applyNumberFormat="1" applyFont="1" applyFill="1" applyBorder="1" applyAlignment="1">
      <alignment horizontal="right"/>
    </xf>
    <xf numFmtId="38" fontId="3" fillId="4" borderId="0" xfId="1" applyNumberFormat="1" applyFont="1" applyFill="1" applyBorder="1" applyAlignment="1">
      <alignment horizontal="right"/>
    </xf>
    <xf numFmtId="171" fontId="3" fillId="4" borderId="0" xfId="1" applyNumberFormat="1" applyFont="1" applyFill="1" applyBorder="1" applyAlignment="1">
      <alignment horizontal="right"/>
    </xf>
    <xf numFmtId="38" fontId="5" fillId="2" borderId="0" xfId="1" applyNumberFormat="1" applyFont="1" applyFill="1" applyBorder="1" applyAlignment="1">
      <alignment horizontal="right"/>
    </xf>
    <xf numFmtId="43" fontId="3" fillId="2" borderId="0" xfId="1" applyFont="1" applyFill="1"/>
    <xf numFmtId="38" fontId="5" fillId="11" borderId="0" xfId="1" applyNumberFormat="1" applyFont="1" applyFill="1" applyAlignment="1">
      <alignment horizontal="right"/>
    </xf>
    <xf numFmtId="170" fontId="3" fillId="2" borderId="0" xfId="1" applyNumberFormat="1" applyFont="1" applyFill="1"/>
    <xf numFmtId="38" fontId="3" fillId="2" borderId="0" xfId="1" applyNumberFormat="1" applyFont="1" applyFill="1" applyBorder="1"/>
    <xf numFmtId="38" fontId="3" fillId="3" borderId="9" xfId="1" applyNumberFormat="1" applyFont="1" applyFill="1" applyBorder="1"/>
    <xf numFmtId="38" fontId="3" fillId="2" borderId="8" xfId="1" applyNumberFormat="1" applyFont="1" applyFill="1" applyBorder="1"/>
    <xf numFmtId="38" fontId="5" fillId="6" borderId="0" xfId="1" applyNumberFormat="1" applyFont="1" applyFill="1" applyAlignment="1">
      <alignment horizontal="right"/>
    </xf>
    <xf numFmtId="38" fontId="5" fillId="4" borderId="0" xfId="1" applyNumberFormat="1" applyFont="1" applyFill="1" applyBorder="1" applyAlignment="1">
      <alignment horizontal="right"/>
    </xf>
    <xf numFmtId="38" fontId="5" fillId="2" borderId="0" xfId="0" applyNumberFormat="1" applyFont="1" applyFill="1"/>
    <xf numFmtId="38" fontId="3" fillId="2" borderId="8" xfId="0" applyNumberFormat="1" applyFont="1" applyFill="1" applyBorder="1"/>
    <xf numFmtId="38" fontId="3" fillId="2" borderId="0" xfId="0" applyNumberFormat="1" applyFont="1" applyFill="1" applyBorder="1" applyAlignment="1">
      <alignment horizontal="center"/>
    </xf>
    <xf numFmtId="38" fontId="3" fillId="2" borderId="10" xfId="1" applyNumberFormat="1" applyFont="1" applyFill="1" applyBorder="1" applyAlignment="1">
      <alignment horizontal="right"/>
    </xf>
    <xf numFmtId="38" fontId="3" fillId="2" borderId="0" xfId="1" applyNumberFormat="1" applyFont="1" applyFill="1" applyBorder="1" applyAlignment="1">
      <alignment horizontal="right"/>
    </xf>
    <xf numFmtId="38" fontId="3" fillId="3" borderId="9" xfId="1" applyNumberFormat="1" applyFont="1" applyFill="1" applyBorder="1" applyAlignment="1">
      <alignment horizontal="right"/>
    </xf>
    <xf numFmtId="38" fontId="3" fillId="2" borderId="5" xfId="1" applyNumberFormat="1" applyFont="1" applyFill="1" applyBorder="1" applyAlignment="1">
      <alignment horizontal="right"/>
    </xf>
    <xf numFmtId="38" fontId="3" fillId="2" borderId="8" xfId="1" applyNumberFormat="1" applyFont="1" applyFill="1" applyBorder="1" applyAlignment="1">
      <alignment horizontal="right"/>
    </xf>
    <xf numFmtId="38" fontId="3" fillId="11" borderId="10" xfId="1" applyNumberFormat="1" applyFont="1" applyFill="1" applyBorder="1" applyAlignment="1">
      <alignment horizontal="right"/>
    </xf>
    <xf numFmtId="38" fontId="3" fillId="2" borderId="0" xfId="0" applyNumberFormat="1" applyFont="1" applyFill="1"/>
    <xf numFmtId="38" fontId="3" fillId="12" borderId="0" xfId="1" applyNumberFormat="1" applyFont="1" applyFill="1" applyBorder="1" applyAlignment="1">
      <alignment horizontal="right"/>
    </xf>
    <xf numFmtId="166" fontId="3" fillId="12" borderId="0" xfId="0" applyNumberFormat="1" applyFont="1" applyFill="1"/>
    <xf numFmtId="38" fontId="3" fillId="12" borderId="0" xfId="0" applyNumberFormat="1" applyFont="1" applyFill="1"/>
    <xf numFmtId="38" fontId="3" fillId="2" borderId="0" xfId="1" applyNumberFormat="1" applyFont="1" applyFill="1" applyAlignment="1">
      <alignment horizontal="right"/>
    </xf>
    <xf numFmtId="38" fontId="3" fillId="11" borderId="0" xfId="1" applyNumberFormat="1" applyFont="1" applyFill="1" applyAlignment="1">
      <alignment horizontal="right"/>
    </xf>
    <xf numFmtId="171" fontId="3" fillId="0" borderId="0" xfId="1" applyNumberFormat="1" applyFont="1" applyFill="1" applyBorder="1" applyAlignment="1">
      <alignment horizontal="right"/>
    </xf>
    <xf numFmtId="38" fontId="5" fillId="4" borderId="0" xfId="1" applyNumberFormat="1" applyFont="1" applyFill="1" applyAlignment="1">
      <alignment horizontal="right"/>
    </xf>
    <xf numFmtId="38" fontId="3" fillId="12" borderId="10" xfId="1" applyNumberFormat="1" applyFont="1" applyFill="1" applyBorder="1" applyAlignment="1">
      <alignment horizontal="right"/>
    </xf>
    <xf numFmtId="38" fontId="3" fillId="3" borderId="0" xfId="1" applyNumberFormat="1" applyFont="1" applyFill="1" applyBorder="1" applyAlignment="1">
      <alignment horizontal="right"/>
    </xf>
    <xf numFmtId="43" fontId="3" fillId="2" borderId="8" xfId="1" applyFont="1" applyFill="1" applyBorder="1" applyAlignment="1">
      <alignment horizontal="right"/>
    </xf>
    <xf numFmtId="43" fontId="3" fillId="2" borderId="0" xfId="1" applyFont="1" applyFill="1" applyBorder="1" applyAlignment="1">
      <alignment horizontal="right"/>
    </xf>
    <xf numFmtId="171" fontId="5" fillId="6" borderId="0" xfId="1" applyNumberFormat="1" applyFont="1" applyFill="1" applyBorder="1" applyAlignment="1">
      <alignment horizontal="right"/>
    </xf>
    <xf numFmtId="172" fontId="5" fillId="2" borderId="8" xfId="0" applyNumberFormat="1" applyFont="1" applyFill="1" applyBorder="1"/>
    <xf numFmtId="172" fontId="5" fillId="2" borderId="0" xfId="0" applyNumberFormat="1" applyFont="1" applyFill="1" applyBorder="1" applyAlignment="1">
      <alignment horizontal="center"/>
    </xf>
    <xf numFmtId="172" fontId="5" fillId="2" borderId="0" xfId="2" applyNumberFormat="1" applyFont="1" applyFill="1" applyBorder="1" applyAlignment="1">
      <alignment horizontal="right"/>
    </xf>
    <xf numFmtId="172" fontId="5" fillId="3" borderId="9" xfId="2" applyNumberFormat="1" applyFont="1" applyFill="1" applyBorder="1" applyAlignment="1">
      <alignment horizontal="right"/>
    </xf>
    <xf numFmtId="172" fontId="5" fillId="2" borderId="8" xfId="2" applyNumberFormat="1" applyFont="1" applyFill="1" applyBorder="1" applyAlignment="1">
      <alignment horizontal="right"/>
    </xf>
    <xf numFmtId="172" fontId="5" fillId="2" borderId="0" xfId="2" applyNumberFormat="1" applyFont="1" applyFill="1" applyAlignment="1">
      <alignment horizontal="right"/>
    </xf>
    <xf numFmtId="172" fontId="5" fillId="4" borderId="0" xfId="2" applyNumberFormat="1" applyFont="1" applyFill="1" applyAlignment="1">
      <alignment horizontal="right"/>
    </xf>
    <xf numFmtId="172" fontId="5" fillId="2" borderId="0" xfId="0" applyNumberFormat="1" applyFont="1" applyFill="1"/>
    <xf numFmtId="0" fontId="8" fillId="2" borderId="8" xfId="0" applyFont="1" applyFill="1" applyBorder="1"/>
    <xf numFmtId="38" fontId="8" fillId="2" borderId="0" xfId="0" applyNumberFormat="1" applyFont="1" applyFill="1" applyBorder="1" applyAlignment="1">
      <alignment horizontal="center"/>
    </xf>
    <xf numFmtId="38" fontId="3" fillId="7" borderId="0" xfId="1" applyNumberFormat="1" applyFont="1" applyFill="1" applyBorder="1" applyAlignment="1">
      <alignment horizontal="center"/>
    </xf>
    <xf numFmtId="38" fontId="3" fillId="4" borderId="0" xfId="1" applyNumberFormat="1" applyFont="1" applyFill="1" applyAlignment="1">
      <alignment horizontal="right"/>
    </xf>
    <xf numFmtId="0" fontId="9" fillId="2" borderId="0" xfId="0" applyFont="1" applyFill="1"/>
    <xf numFmtId="0" fontId="8" fillId="2" borderId="0" xfId="0" applyFont="1" applyFill="1" applyBorder="1" applyAlignment="1">
      <alignment horizontal="center"/>
    </xf>
    <xf numFmtId="38" fontId="9" fillId="2" borderId="0" xfId="1" applyNumberFormat="1" applyFont="1" applyFill="1" applyBorder="1"/>
    <xf numFmtId="38" fontId="8" fillId="2" borderId="0" xfId="1" applyNumberFormat="1" applyFont="1" applyFill="1" applyBorder="1"/>
    <xf numFmtId="38" fontId="8" fillId="2" borderId="8" xfId="2" applyNumberFormat="1" applyFont="1" applyFill="1" applyBorder="1" applyAlignment="1">
      <alignment horizontal="right"/>
    </xf>
    <xf numFmtId="38" fontId="8" fillId="2" borderId="0" xfId="2" applyNumberFormat="1" applyFont="1" applyFill="1" applyBorder="1" applyAlignment="1">
      <alignment horizontal="right"/>
    </xf>
    <xf numFmtId="38" fontId="8" fillId="2" borderId="0" xfId="1" applyNumberFormat="1" applyFont="1" applyFill="1" applyBorder="1" applyAlignment="1">
      <alignment horizontal="right"/>
    </xf>
    <xf numFmtId="43" fontId="3" fillId="9" borderId="0" xfId="1" applyFont="1" applyFill="1" applyAlignment="1">
      <alignment horizontal="center"/>
    </xf>
    <xf numFmtId="40" fontId="3" fillId="2" borderId="0" xfId="1" applyNumberFormat="1" applyFont="1" applyFill="1" applyBorder="1" applyAlignment="1">
      <alignment horizontal="right"/>
    </xf>
    <xf numFmtId="40" fontId="3" fillId="3" borderId="9" xfId="1" applyNumberFormat="1" applyFont="1" applyFill="1" applyBorder="1" applyAlignment="1">
      <alignment horizontal="right"/>
    </xf>
    <xf numFmtId="40" fontId="3" fillId="2" borderId="8" xfId="1" applyNumberFormat="1" applyFont="1" applyFill="1" applyBorder="1" applyAlignment="1">
      <alignment horizontal="right"/>
    </xf>
    <xf numFmtId="40" fontId="3" fillId="2" borderId="0" xfId="1" applyNumberFormat="1" applyFont="1" applyFill="1" applyAlignment="1">
      <alignment horizontal="right"/>
    </xf>
    <xf numFmtId="40" fontId="3" fillId="4" borderId="0" xfId="1" applyNumberFormat="1" applyFont="1" applyFill="1" applyAlignment="1">
      <alignment horizontal="right"/>
    </xf>
    <xf numFmtId="43" fontId="3" fillId="4" borderId="0" xfId="1" applyFont="1" applyFill="1" applyBorder="1" applyAlignment="1">
      <alignment horizontal="right"/>
    </xf>
    <xf numFmtId="43" fontId="3" fillId="2" borderId="0" xfId="1" applyFont="1" applyFill="1" applyAlignment="1">
      <alignment horizontal="right"/>
    </xf>
    <xf numFmtId="170" fontId="7" fillId="6" borderId="0" xfId="1" applyNumberFormat="1" applyFont="1" applyFill="1" applyBorder="1"/>
    <xf numFmtId="170" fontId="7" fillId="3" borderId="9" xfId="1" applyNumberFormat="1" applyFont="1" applyFill="1" applyBorder="1"/>
    <xf numFmtId="43" fontId="7" fillId="6" borderId="8" xfId="1" applyFont="1" applyFill="1" applyBorder="1"/>
    <xf numFmtId="43" fontId="7" fillId="4" borderId="0" xfId="1" applyFont="1" applyFill="1" applyBorder="1"/>
    <xf numFmtId="9" fontId="3" fillId="2" borderId="8" xfId="2" applyFont="1" applyFill="1" applyBorder="1"/>
    <xf numFmtId="43" fontId="3" fillId="2" borderId="0" xfId="2" applyNumberFormat="1" applyFont="1" applyFill="1" applyBorder="1"/>
    <xf numFmtId="43" fontId="3" fillId="3" borderId="9" xfId="2" applyNumberFormat="1" applyFont="1" applyFill="1" applyBorder="1"/>
    <xf numFmtId="9" fontId="3" fillId="2" borderId="0" xfId="2" applyFont="1" applyFill="1"/>
    <xf numFmtId="9" fontId="3" fillId="4" borderId="0" xfId="2" applyFont="1" applyFill="1"/>
    <xf numFmtId="9" fontId="3" fillId="4" borderId="0" xfId="2" applyFont="1" applyFill="1" applyBorder="1"/>
    <xf numFmtId="38" fontId="3" fillId="10" borderId="0" xfId="1" applyNumberFormat="1" applyFont="1" applyFill="1" applyAlignment="1">
      <alignment horizontal="right"/>
    </xf>
    <xf numFmtId="0" fontId="5" fillId="13" borderId="8" xfId="0" applyFont="1" applyFill="1" applyBorder="1"/>
    <xf numFmtId="0" fontId="5" fillId="13" borderId="0" xfId="0" applyFont="1" applyFill="1" applyBorder="1" applyAlignment="1">
      <alignment horizontal="center"/>
    </xf>
    <xf numFmtId="38" fontId="5" fillId="13" borderId="0" xfId="1" applyNumberFormat="1" applyFont="1" applyFill="1" applyBorder="1" applyAlignment="1">
      <alignment horizontal="right"/>
    </xf>
    <xf numFmtId="38" fontId="5" fillId="13" borderId="8" xfId="1" applyNumberFormat="1" applyFont="1" applyFill="1" applyBorder="1" applyAlignment="1">
      <alignment horizontal="right"/>
    </xf>
    <xf numFmtId="38" fontId="5" fillId="13" borderId="0" xfId="1" applyNumberFormat="1" applyFont="1" applyFill="1" applyAlignment="1">
      <alignment horizontal="right"/>
    </xf>
    <xf numFmtId="40" fontId="3" fillId="14" borderId="0" xfId="1" applyNumberFormat="1" applyFont="1" applyFill="1" applyBorder="1" applyAlignment="1">
      <alignment horizontal="right"/>
    </xf>
    <xf numFmtId="40" fontId="3" fillId="12" borderId="0" xfId="1" applyNumberFormat="1" applyFont="1" applyFill="1" applyBorder="1" applyAlignment="1">
      <alignment horizontal="right"/>
    </xf>
    <xf numFmtId="38" fontId="3" fillId="3" borderId="11" xfId="1" applyNumberFormat="1" applyFont="1" applyFill="1" applyBorder="1" applyAlignment="1">
      <alignment horizontal="right"/>
    </xf>
    <xf numFmtId="40" fontId="3" fillId="2" borderId="10" xfId="1" applyNumberFormat="1" applyFont="1" applyFill="1" applyBorder="1" applyAlignment="1">
      <alignment horizontal="right"/>
    </xf>
    <xf numFmtId="0" fontId="5" fillId="2" borderId="8" xfId="0" applyFont="1" applyFill="1" applyBorder="1"/>
    <xf numFmtId="0" fontId="5" fillId="2" borderId="0" xfId="0" applyFont="1" applyFill="1" applyBorder="1" applyAlignment="1">
      <alignment horizontal="center"/>
    </xf>
    <xf numFmtId="38" fontId="5" fillId="5" borderId="8" xfId="1" applyNumberFormat="1" applyFont="1" applyFill="1" applyBorder="1" applyAlignment="1">
      <alignment horizontal="right"/>
    </xf>
    <xf numFmtId="38" fontId="5" fillId="5" borderId="0" xfId="1" applyNumberFormat="1" applyFont="1" applyFill="1" applyBorder="1" applyAlignment="1">
      <alignment horizontal="right"/>
    </xf>
    <xf numFmtId="38" fontId="5" fillId="11" borderId="0" xfId="1" applyNumberFormat="1" applyFont="1" applyFill="1" applyBorder="1" applyAlignment="1">
      <alignment horizontal="right"/>
    </xf>
    <xf numFmtId="38" fontId="5" fillId="10" borderId="0" xfId="1" applyNumberFormat="1" applyFont="1" applyFill="1" applyAlignment="1">
      <alignment horizontal="right"/>
    </xf>
    <xf numFmtId="0" fontId="5" fillId="2" borderId="0" xfId="0" applyFont="1" applyFill="1"/>
    <xf numFmtId="40" fontId="3" fillId="4" borderId="0" xfId="1" applyNumberFormat="1" applyFont="1" applyFill="1" applyBorder="1" applyAlignment="1">
      <alignment horizontal="right"/>
    </xf>
    <xf numFmtId="40" fontId="3" fillId="2" borderId="0" xfId="0" applyNumberFormat="1" applyFont="1" applyFill="1"/>
    <xf numFmtId="38" fontId="3" fillId="12" borderId="0" xfId="1" applyNumberFormat="1" applyFont="1" applyFill="1" applyAlignment="1">
      <alignment horizontal="right"/>
    </xf>
    <xf numFmtId="38" fontId="5" fillId="2" borderId="8" xfId="1" applyNumberFormat="1" applyFont="1" applyFill="1" applyBorder="1" applyAlignment="1">
      <alignment horizontal="right"/>
    </xf>
    <xf numFmtId="38" fontId="5" fillId="2" borderId="0" xfId="1" applyNumberFormat="1" applyFont="1" applyFill="1" applyAlignment="1">
      <alignment horizontal="right"/>
    </xf>
    <xf numFmtId="38" fontId="5" fillId="12" borderId="0" xfId="1" applyNumberFormat="1" applyFont="1" applyFill="1" applyAlignment="1">
      <alignment horizontal="right"/>
    </xf>
    <xf numFmtId="40" fontId="3" fillId="2" borderId="0" xfId="0" applyNumberFormat="1" applyFont="1" applyFill="1" applyBorder="1"/>
    <xf numFmtId="40" fontId="3" fillId="3" borderId="9" xfId="0" applyNumberFormat="1" applyFont="1" applyFill="1" applyBorder="1"/>
    <xf numFmtId="40" fontId="3" fillId="2" borderId="8" xfId="0" applyNumberFormat="1" applyFont="1" applyFill="1" applyBorder="1"/>
    <xf numFmtId="166" fontId="3" fillId="2" borderId="0" xfId="0" applyNumberFormat="1" applyFont="1" applyFill="1" applyBorder="1"/>
    <xf numFmtId="166" fontId="3" fillId="4" borderId="0" xfId="0" applyNumberFormat="1" applyFont="1" applyFill="1" applyBorder="1"/>
    <xf numFmtId="170" fontId="3" fillId="2" borderId="0" xfId="1" applyNumberFormat="1" applyFont="1" applyFill="1" applyBorder="1"/>
    <xf numFmtId="170" fontId="3" fillId="4" borderId="0" xfId="1" applyNumberFormat="1" applyFont="1" applyFill="1" applyBorder="1"/>
    <xf numFmtId="43" fontId="3" fillId="8" borderId="9" xfId="1" applyFont="1" applyFill="1" applyBorder="1"/>
    <xf numFmtId="43" fontId="3" fillId="7" borderId="0" xfId="1" applyFont="1" applyFill="1"/>
    <xf numFmtId="43" fontId="3" fillId="9" borderId="0" xfId="1" applyFont="1" applyFill="1" applyBorder="1"/>
    <xf numFmtId="0" fontId="3" fillId="2" borderId="0" xfId="0" applyFont="1" applyFill="1" applyBorder="1"/>
    <xf numFmtId="0" fontId="3" fillId="3" borderId="9" xfId="0" applyFont="1" applyFill="1" applyBorder="1"/>
    <xf numFmtId="0" fontId="3" fillId="4" borderId="0" xfId="0" applyFont="1" applyFill="1"/>
    <xf numFmtId="0" fontId="3" fillId="4" borderId="0" xfId="0" applyFont="1" applyFill="1" applyBorder="1"/>
    <xf numFmtId="38" fontId="3" fillId="0" borderId="0" xfId="1" applyNumberFormat="1" applyFont="1" applyFill="1" applyBorder="1" applyAlignment="1">
      <alignment horizontal="right"/>
    </xf>
    <xf numFmtId="38" fontId="10" fillId="15" borderId="0" xfId="1" applyNumberFormat="1" applyFont="1" applyFill="1" applyBorder="1" applyAlignment="1">
      <alignment horizontal="right"/>
    </xf>
    <xf numFmtId="43" fontId="3" fillId="4" borderId="0" xfId="1" applyFont="1" applyFill="1" applyAlignment="1">
      <alignment horizontal="right"/>
    </xf>
    <xf numFmtId="38" fontId="5" fillId="2" borderId="0" xfId="0" applyNumberFormat="1" applyFont="1" applyFill="1" applyBorder="1"/>
    <xf numFmtId="170" fontId="3" fillId="2" borderId="8" xfId="1" applyNumberFormat="1" applyFont="1" applyFill="1" applyBorder="1"/>
    <xf numFmtId="43" fontId="5" fillId="2" borderId="0" xfId="1" applyFont="1" applyFill="1" applyAlignment="1">
      <alignment horizontal="right"/>
    </xf>
    <xf numFmtId="43" fontId="3" fillId="4" borderId="0" xfId="1" applyFont="1" applyFill="1" applyBorder="1"/>
    <xf numFmtId="9" fontId="5" fillId="2" borderId="0" xfId="2" applyFont="1" applyFill="1" applyBorder="1"/>
    <xf numFmtId="9" fontId="5" fillId="3" borderId="9" xfId="2" applyFont="1" applyFill="1" applyBorder="1"/>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3" fillId="2" borderId="0" xfId="0" applyFont="1" applyFill="1" applyAlignment="1">
      <alignment horizontal="left"/>
    </xf>
    <xf numFmtId="0" fontId="12" fillId="2" borderId="0" xfId="0" applyFont="1" applyFill="1"/>
    <xf numFmtId="0" fontId="3" fillId="3" borderId="0" xfId="0" applyFont="1" applyFill="1"/>
    <xf numFmtId="0" fontId="3" fillId="5" borderId="0" xfId="0" applyFont="1" applyFill="1"/>
    <xf numFmtId="40" fontId="3" fillId="5" borderId="0" xfId="0" applyNumberFormat="1" applyFont="1" applyFill="1"/>
    <xf numFmtId="170" fontId="3" fillId="2" borderId="0" xfId="0" applyNumberFormat="1" applyFon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0</xdr:col>
      <xdr:colOff>876300</xdr:colOff>
      <xdr:row>1</xdr:row>
      <xdr:rowOff>23213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28576" y="1"/>
          <a:ext cx="847724" cy="2137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VL%20Historical%20Information_Yr'10%20to%204Q19_Extern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wrars\POLYMIS\Documents%20and%20Settings\pwrmehrotra.IRSPWR\Local%20Settings\Temporary%20Internet%20Files\OLK6\My%20Documents\POLYMIS\2004\My%20Documents\STRVAR\B00-REV.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wrars\TARGET\My%20Documents\TARGET\POLY\2004\Project%20Targe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t-sv-fs02\vol-j\USER\Vikash\Current%20folder\IVL%20consolidated\IVL%20Conso%20Q1'11\IVL-FRP%20consolidated%20Mar'1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RMDEL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wrars\PETMIS\My%20Documents\POLYMIS\2003\Revised\POLYMIS20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wrnovi\CP1\DOCUME~1\pwrnovi\LOCALS~1\Temp\BUDPOL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92.168.0.3\vikasjalan\My%20Documents\STCKVAL\2006\Nov\Stock%20Valuation%20Nov'06%20-%20Poly%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wrbudhi\MIS_FIN_JOB\Documents%20and%20Settings\pwrnamit\Local%20Settings\Temporary%20Internet%20Files\OLKA8\QMIS2008-POLY%20%2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QMIS20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rars\PETMIS\My%20Documents\POLYMIS\2004\MARGINPOL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wrnovi\MISNOV\WINDOWS\TEMP\MSOFFICE\EXCEL\CP1\1999\T199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4/IVL_Projections%201Q1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wrars\BUDGET08\DOCUME~1\pwrtedi\LOCALS~1\Temp\My%20Documents\BUDGET04\BUDPET03R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wrbirla\Budget01\NEW\EXCEL\DEFAULT\Budget01\BUDPOL01.BU.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wrars\BUDGET08\My%20Documents\Budget\BUDGETHSE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rars\PETMIS\My%20Documents\POLYMIS\2002\POL_BGT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rars\PETMIS\My%20Documents\QMIS123\QMIS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Data\BAN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My%20Documents\STRVAR\S&amp;SVAR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BCA2004\NBCA%20%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SOURCE2002.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OLYCONTRA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Financials in THB"/>
      <sheetName val="Historical Financials in USD"/>
      <sheetName val="Net Debt Equity Bridge"/>
      <sheetName val="Segment Analysis in THB"/>
      <sheetName val="Segments Analysis in USD"/>
      <sheetName val="Segments Analysis in USD_AUR"/>
      <sheetName val="Segment Analysis in THB_AUR"/>
      <sheetName val="IVL Industry Margins"/>
      <sheetName val="Industry Demand Supply"/>
      <sheetName val="Industry Spread"/>
      <sheetName val="History of IVL M&amp;A"/>
      <sheetName val="Effective capacity"/>
      <sheetName val="Installed Capacities_RY"/>
      <sheetName val="Installed Capacities"/>
      <sheetName val="IVL Debts &amp; Glossary of terms"/>
      <sheetName val="IVL Shareholding Structure"/>
      <sheetName val="Logo"/>
    </sheetNames>
    <sheetDataSet>
      <sheetData sheetId="0"/>
      <sheetData sheetId="1">
        <row r="4">
          <cell r="H4">
            <v>8.7759999999999998</v>
          </cell>
        </row>
        <row r="5">
          <cell r="AC5">
            <v>2.6458982384229173</v>
          </cell>
        </row>
        <row r="6">
          <cell r="AC6">
            <v>2.2652216700056305</v>
          </cell>
        </row>
        <row r="8">
          <cell r="C8">
            <v>31.701000000000001</v>
          </cell>
          <cell r="D8">
            <v>30.496700000000001</v>
          </cell>
          <cell r="E8">
            <v>31.087</v>
          </cell>
          <cell r="F8">
            <v>30.729800000000001</v>
          </cell>
          <cell r="G8">
            <v>32.480800000000002</v>
          </cell>
        </row>
        <row r="9">
          <cell r="A9" t="str">
            <v xml:space="preserve">Closing Exchange Rate </v>
          </cell>
          <cell r="C9">
            <v>30.151299999999999</v>
          </cell>
          <cell r="D9">
            <v>31.691199999999998</v>
          </cell>
          <cell r="E9">
            <v>30.631599999999999</v>
          </cell>
          <cell r="G9">
            <v>32.963000000000001</v>
          </cell>
          <cell r="H9">
            <v>36.0886</v>
          </cell>
          <cell r="N9">
            <v>29.308499999999999</v>
          </cell>
          <cell r="O9">
            <v>31.127099999999999</v>
          </cell>
          <cell r="P9">
            <v>31.390699999999999</v>
          </cell>
          <cell r="Q9">
            <v>32.813600000000001</v>
          </cell>
          <cell r="V9">
            <v>32.555100000000003</v>
          </cell>
          <cell r="W9">
            <v>33.776800000000001</v>
          </cell>
          <cell r="Y9">
            <v>36.0886</v>
          </cell>
          <cell r="Z9">
            <v>35.239199999999997</v>
          </cell>
        </row>
        <row r="12">
          <cell r="AL12">
            <v>3029.6223828993343</v>
          </cell>
        </row>
        <row r="15">
          <cell r="AL15">
            <v>303.69787721264333</v>
          </cell>
        </row>
        <row r="16">
          <cell r="AL16">
            <v>-126.04212487153947</v>
          </cell>
        </row>
        <row r="18">
          <cell r="AL18">
            <v>-42.393283403690177</v>
          </cell>
        </row>
        <row r="19">
          <cell r="AL19">
            <v>-9.0857721070688856E-3</v>
          </cell>
        </row>
        <row r="21">
          <cell r="AL21">
            <v>-5.6708480134073262</v>
          </cell>
        </row>
        <row r="22">
          <cell r="AL22">
            <v>2.4250798589701019</v>
          </cell>
        </row>
        <row r="23">
          <cell r="AL23">
            <v>-3.3767813122834638</v>
          </cell>
        </row>
        <row r="25">
          <cell r="AL25">
            <v>-0.80510363800218177</v>
          </cell>
        </row>
        <row r="30">
          <cell r="AL30">
            <v>-8.1868206482012713</v>
          </cell>
        </row>
        <row r="39">
          <cell r="M39">
            <v>11.892414934512226</v>
          </cell>
        </row>
        <row r="40">
          <cell r="M40">
            <v>-8.8482773123324048</v>
          </cell>
        </row>
        <row r="53">
          <cell r="C53">
            <v>11.04429991409989</v>
          </cell>
          <cell r="D53">
            <v>4.3860756298278387</v>
          </cell>
          <cell r="E53">
            <v>10.685011556693087</v>
          </cell>
          <cell r="G53">
            <v>62.379273731153113</v>
          </cell>
          <cell r="H53">
            <v>86.667839705613403</v>
          </cell>
          <cell r="N53">
            <v>11.297063991674772</v>
          </cell>
          <cell r="O53">
            <v>12.714869036948512</v>
          </cell>
          <cell r="P53">
            <v>16.154912123654459</v>
          </cell>
          <cell r="Q53">
            <v>32.37206524124143</v>
          </cell>
          <cell r="V53">
            <v>54.558415958549347</v>
          </cell>
          <cell r="W53">
            <v>60.791638047417166</v>
          </cell>
          <cell r="Y53">
            <v>86.667839705613403</v>
          </cell>
          <cell r="Z53">
            <v>89.383442302889975</v>
          </cell>
        </row>
        <row r="62">
          <cell r="A62" t="str">
            <v xml:space="preserve">Operating cash flow before tax (OCF before tax) </v>
          </cell>
        </row>
        <row r="64">
          <cell r="A64" t="str">
            <v xml:space="preserve">Operating cash flow after tax (OCF after tax) </v>
          </cell>
          <cell r="C64">
            <v>327.54208201892749</v>
          </cell>
          <cell r="D64">
            <v>307.94108177188127</v>
          </cell>
          <cell r="E64">
            <v>498.73058583264998</v>
          </cell>
          <cell r="F64">
            <v>337.75340130548932</v>
          </cell>
          <cell r="G64">
            <v>690.29958318885735</v>
          </cell>
        </row>
        <row r="65">
          <cell r="C65">
            <v>-177.70581123013307</v>
          </cell>
          <cell r="D65">
            <v>-652.35333524752991</v>
          </cell>
        </row>
        <row r="66">
          <cell r="C66">
            <v>-11.694188769866953</v>
          </cell>
          <cell r="D66">
            <v>-333.55511703251813</v>
          </cell>
        </row>
        <row r="67">
          <cell r="C67">
            <v>-17.185835962145106</v>
          </cell>
          <cell r="E67">
            <v>-41.341704913380092</v>
          </cell>
        </row>
        <row r="69">
          <cell r="C69">
            <v>-39.985029625740644</v>
          </cell>
        </row>
        <row r="70">
          <cell r="C70">
            <v>-44.666286657166431</v>
          </cell>
        </row>
      </sheetData>
      <sheetData sheetId="2"/>
      <sheetData sheetId="3">
        <row r="28">
          <cell r="H28">
            <v>27365.670995187207</v>
          </cell>
          <cell r="AB28">
            <v>7251.098588465843</v>
          </cell>
          <cell r="AC28">
            <v>7681.4401338957323</v>
          </cell>
          <cell r="AD28">
            <v>8188.6900193756355</v>
          </cell>
          <cell r="AE28">
            <v>9771.9235752647492</v>
          </cell>
          <cell r="AG28">
            <v>10289.799532620993</v>
          </cell>
        </row>
        <row r="35">
          <cell r="B35">
            <v>96858</v>
          </cell>
          <cell r="C35">
            <v>186096</v>
          </cell>
          <cell r="D35">
            <v>210728.984</v>
          </cell>
          <cell r="E35">
            <v>229120.448</v>
          </cell>
          <cell r="F35">
            <v>243907.21766484791</v>
          </cell>
          <cell r="G35">
            <v>234697.94899999999</v>
          </cell>
          <cell r="H35">
            <v>254619.53899999999</v>
          </cell>
          <cell r="M35">
            <v>55494</v>
          </cell>
          <cell r="N35">
            <v>56807.148000000001</v>
          </cell>
          <cell r="O35">
            <v>59181.069999999992</v>
          </cell>
          <cell r="P35">
            <v>57638.23000000001</v>
          </cell>
          <cell r="Q35">
            <v>61646.606</v>
          </cell>
          <cell r="R35">
            <v>64029.859889935993</v>
          </cell>
          <cell r="S35">
            <v>63606.215110064019</v>
          </cell>
          <cell r="T35">
            <v>54624.536664847896</v>
          </cell>
          <cell r="U35">
            <v>53660.3648109368</v>
          </cell>
          <cell r="V35">
            <v>61225.241189063199</v>
          </cell>
          <cell r="W35">
            <v>62333.540304536982</v>
          </cell>
          <cell r="X35">
            <v>57478.802695463004</v>
          </cell>
          <cell r="Y35">
            <v>57164.231830578989</v>
          </cell>
          <cell r="AA35">
            <v>65435.834507806205</v>
          </cell>
          <cell r="AB35">
            <v>65289.440000000002</v>
          </cell>
          <cell r="AC35">
            <v>71650.278999999995</v>
          </cell>
          <cell r="AD35">
            <v>71660.810000000012</v>
          </cell>
          <cell r="AE35">
            <v>72604.546000000002</v>
          </cell>
          <cell r="AG35">
            <v>76143.351999999999</v>
          </cell>
          <cell r="AH35">
            <v>83590.938999999998</v>
          </cell>
        </row>
        <row r="53">
          <cell r="B53">
            <v>12598.892037187703</v>
          </cell>
          <cell r="C53">
            <v>16893.61615875503</v>
          </cell>
          <cell r="D53">
            <v>14341.036854706465</v>
          </cell>
          <cell r="E53">
            <v>14683.230933748007</v>
          </cell>
          <cell r="F53">
            <v>18458.275642770219</v>
          </cell>
          <cell r="G53">
            <v>21957.556401914953</v>
          </cell>
          <cell r="M53">
            <v>2728.9290302383843</v>
          </cell>
          <cell r="N53">
            <v>3973.8986550615773</v>
          </cell>
          <cell r="O53">
            <v>3996.4319668739645</v>
          </cell>
          <cell r="P53">
            <v>3983.9712815740886</v>
          </cell>
          <cell r="Q53">
            <v>4564.7158750190174</v>
          </cell>
          <cell r="R53">
            <v>4967.6911947234566</v>
          </cell>
          <cell r="S53">
            <v>4351.9445855158519</v>
          </cell>
          <cell r="T53">
            <v>4573.923987511891</v>
          </cell>
          <cell r="U53">
            <v>4760.9631841459059</v>
          </cell>
          <cell r="V53">
            <v>6212.132216600181</v>
          </cell>
          <cell r="W53">
            <v>5911.347079164846</v>
          </cell>
          <cell r="X53">
            <v>5073.1139220040222</v>
          </cell>
          <cell r="Y53">
            <v>4804.096332878582</v>
          </cell>
          <cell r="AA53">
            <v>7560.9718045045393</v>
          </cell>
        </row>
      </sheetData>
      <sheetData sheetId="4"/>
      <sheetData sheetId="5"/>
      <sheetData sheetId="6"/>
      <sheetData sheetId="7"/>
      <sheetData sheetId="8"/>
      <sheetData sheetId="9"/>
      <sheetData sheetId="10"/>
      <sheetData sheetId="11"/>
      <sheetData sheetId="12"/>
      <sheetData sheetId="13">
        <row r="43">
          <cell r="H43">
            <v>10470.313663308314</v>
          </cell>
          <cell r="I43">
            <v>10691.965558165966</v>
          </cell>
          <cell r="J43">
            <v>13055.700536732773</v>
          </cell>
        </row>
      </sheetData>
      <sheetData sheetId="14"/>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00"/>
      <sheetName val="NOTES-PB"/>
      <sheetName val="NOTE-MEETING"/>
      <sheetName val="RECO"/>
      <sheetName val="SUMM-QTR"/>
      <sheetName val="COMMENT"/>
      <sheetName val="MTH-QTR"/>
      <sheetName val="Sensitivity"/>
      <sheetName val="FundFlow"/>
      <sheetName val="REALSUM"/>
      <sheetName val="SUMPROD"/>
      <sheetName val="POY JAN-MAR"/>
      <sheetName val="POY APR-DEC"/>
      <sheetName val="CONT"/>
      <sheetName val="REAL_1"/>
      <sheetName val="REAL_2"/>
      <sheetName val="REAL_3"/>
      <sheetName val="REAL_4"/>
      <sheetName val="REAL-00"/>
      <sheetName val="qty"/>
      <sheetName val="PRICELIST"/>
      <sheetName val="MARGIN"/>
      <sheetName val="RMRATE"/>
      <sheetName val="RMQTY"/>
      <sheetName val="RM-4"/>
      <sheetName val="RM-3"/>
      <sheetName val="RM-2"/>
      <sheetName val="RM-1"/>
      <sheetName val="RM-00"/>
      <sheetName val="PROCCONS"/>
      <sheetName val="SALARY-CP3"/>
      <sheetName val="SALARY-CP1"/>
      <sheetName val="INS-CH"/>
      <sheetName val="FOH-DETAIL"/>
      <sheetName val="OTH-STR"/>
      <sheetName val="ADM-DETAIL"/>
      <sheetName val="FOH-SUM"/>
      <sheetName val="ADM-SUM"/>
      <sheetName val="SOH-DETAIL"/>
      <sheetName val="SELL-EXP"/>
      <sheetName val="PRD-STR"/>
      <sheetName val="HRD"/>
      <sheetName val="ITS"/>
      <sheetName val="PCK-CP1"/>
      <sheetName val="PCK-CP3"/>
      <sheetName val="ENGG_BUD"/>
      <sheetName val="DGH"/>
      <sheetName val="POWR-FUEL"/>
      <sheetName val="DGCOST"/>
      <sheetName val="depr-3"/>
      <sheetName val="depr-1"/>
      <sheetName val="INT-SALES"/>
      <sheetName val="INT-CP1"/>
      <sheetName val="LOANRP-CP1"/>
      <sheetName val="INT-CP3"/>
      <sheetName val="LOANRP-CP3"/>
      <sheetName val="INDEX"/>
      <sheetName val="exc"/>
      <sheetName val="PRMT_00"/>
      <sheetName val="Depr"/>
      <sheetName val="LC"/>
      <sheetName val="OCT-2001"/>
      <sheetName val="Database"/>
      <sheetName val="Table"/>
      <sheetName val="MD&amp;A"/>
      <sheetName val="Control - Fibers"/>
      <sheetName val="CP3"/>
      <sheetName val="1_O"/>
      <sheetName val="CP1"/>
      <sheetName val="P_UTL"/>
      <sheetName val="KPI CP123"/>
      <sheetName val="CP2"/>
      <sheetName val="KPI CP2"/>
      <sheetName val="D_CP123"/>
      <sheetName val="Costing"/>
      <sheetName val="BS"/>
      <sheetName val="P&amp;L"/>
      <sheetName val="ADJ - RATE"/>
      <sheetName val="LAPOR"/>
      <sheetName val="10-1 Media"/>
      <sheetName val="10-cut"/>
      <sheetName val="M_Maincomp"/>
      <sheetName val="POY_JAN-MAR"/>
      <sheetName val="POY_APR-DEC"/>
      <sheetName val="Control_-_Fibers"/>
      <sheetName val="KPI_CP123"/>
      <sheetName val="KPI_CP2"/>
      <sheetName val="B00-REV"/>
      <sheetName val="Update_041110"/>
      <sheetName val="Currencies"/>
      <sheetName val="Equities"/>
      <sheetName val="Descarga Datos"/>
      <sheetName val="Delta"/>
      <sheetName val="Manpower"/>
    </sheetNames>
    <sheetDataSet>
      <sheetData sheetId="0" refreshError="1">
        <row r="8">
          <cell r="H8">
            <v>1.862695238095238</v>
          </cell>
        </row>
      </sheetData>
      <sheetData sheetId="1">
        <row r="8">
          <cell r="H8">
            <v>1.862695238095238</v>
          </cell>
        </row>
      </sheetData>
      <sheetData sheetId="2">
        <row r="8">
          <cell r="H8">
            <v>1.862695238095238</v>
          </cell>
        </row>
      </sheetData>
      <sheetData sheetId="3">
        <row r="9">
          <cell r="C9">
            <v>1.0909090909090908</v>
          </cell>
        </row>
      </sheetData>
      <sheetData sheetId="4">
        <row r="9">
          <cell r="C9">
            <v>1.0909090909090908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8">
          <cell r="H8">
            <v>1.862695238095238</v>
          </cell>
        </row>
      </sheetData>
      <sheetData sheetId="58">
        <row r="8">
          <cell r="H8">
            <v>1.862695238095238</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T"/>
      <sheetName val="PRMT"/>
      <sheetName val="Mr. AL"/>
      <sheetName val="INDEX"/>
      <sheetName val="COMPRTV"/>
      <sheetName val="INDICATOR"/>
      <sheetName val="PROD VAR TARGET"/>
      <sheetName val="SALVAR"/>
      <sheetName val="POLYESTER"/>
      <sheetName val="USDCOMP"/>
      <sheetName val="SALESVAR"/>
      <sheetName val="RMData"/>
      <sheetName val="RMVar"/>
      <sheetName val="VAR VS TGT"/>
      <sheetName val="VAR VS BGT"/>
      <sheetName val="SELLEXP"/>
      <sheetName val="PCK3"/>
      <sheetName val="PCK1"/>
      <sheetName val="PCK_RATE"/>
      <sheetName val="PCK_COST"/>
      <sheetName val="SUMREAL"/>
      <sheetName val="REALIS"/>
      <sheetName val="QTYPROD"/>
      <sheetName val="POYCP1_3"/>
      <sheetName val="RM_WST"/>
      <sheetName val="PTA_MEG"/>
      <sheetName val="PROC_CONS"/>
      <sheetName val="PWRCP1"/>
      <sheetName val="POWRCP3"/>
      <sheetName val="DTLEXP"/>
      <sheetName val="INTERST"/>
      <sheetName val="INTEXP"/>
      <sheetName val="BNKCHG"/>
      <sheetName val="PWRDAY"/>
      <sheetName val="XLOSS"/>
      <sheetName val="QMIS"/>
      <sheetName val="PRMT_06"/>
      <sheetName val="BASIS"/>
      <sheetName val="FG_DEC-00"/>
      <sheetName val="RM"/>
      <sheetName val="Assmp"/>
      <sheetName val="Note"/>
      <sheetName val="Costing"/>
      <sheetName val="CON INV_Final_M-II"/>
      <sheetName val="CON INV_AvgMoM"/>
      <sheetName val="PRESALES"/>
      <sheetName val="Contract"/>
      <sheetName val="Download"/>
      <sheetName val="Price Trend"/>
      <sheetName val="10-1 Media"/>
      <sheetName val="10-cut"/>
      <sheetName val="Validation"/>
      <sheetName val="EXPSCHE"/>
      <sheetName val="PRMT-05"/>
      <sheetName val="FREIGHTPET02"/>
      <sheetName val="xrt2005"/>
      <sheetName val="Data2003"/>
      <sheetName val="Data2004"/>
      <sheetName val="Data2005"/>
      <sheetName val="Data2002"/>
      <sheetName val="Data2000"/>
      <sheetName val="Data2001"/>
      <sheetName val="Control"/>
      <sheetName val="EB_NAM"/>
      <sheetName val="Assumptions"/>
      <sheetName val="MD&amp;A"/>
      <sheetName val="Real_Detail"/>
      <sheetName val="SUMM-QTR"/>
      <sheetName val="PPC_DTY"/>
      <sheetName val="Actual 2014"/>
      <sheetName val="Prm"/>
      <sheetName val="TABLE"/>
      <sheetName val="Turkey BM with IVL"/>
      <sheetName val="EPBS"/>
      <sheetName val="ENDING"/>
      <sheetName val="TAKE IN"/>
      <sheetName val="Sheet1"/>
      <sheetName val="TAKE OUT"/>
      <sheetName val="PRMT_07"/>
      <sheetName val="DB PPC PSF"/>
      <sheetName val="Value"/>
      <sheetName val="CatCta"/>
      <sheetName val="WS MX$"/>
      <sheetName val="합계"/>
      <sheetName val="p&amp;l"/>
      <sheetName val="Database"/>
      <sheetName val="BS"/>
      <sheetName val="OCT-2001"/>
      <sheetName val="New Co Sum"/>
      <sheetName val="Mr__AL"/>
      <sheetName val="PROD_VAR_TARGET"/>
      <sheetName val="VAR_VS_TGT"/>
      <sheetName val="VAR_VS_BGT"/>
      <sheetName val="CON_INV_Final_M-II"/>
      <sheetName val="CON_INV_AvgMoM"/>
      <sheetName val="Price_Trend"/>
      <sheetName val="10-1_Media"/>
      <sheetName val="TAKE_IN"/>
      <sheetName val="TAKE_OUT"/>
      <sheetName val="Actual_2014"/>
      <sheetName val="WS_MX$"/>
      <sheetName val="PRMT-00"/>
      <sheetName val="PMT"/>
      <sheetName val="Paramètres"/>
      <sheetName val="PLANDT"/>
      <sheetName val="Data"/>
      <sheetName val="master"/>
      <sheetName val="Financials USD"/>
      <sheetName val="台帳（Rent）"/>
      <sheetName val="Charts"/>
      <sheetName val="DAILY_REPORT"/>
      <sheetName val="BALANCE"/>
    </sheetNames>
    <sheetDataSet>
      <sheetData sheetId="0" refreshError="1">
        <row r="2">
          <cell r="O2">
            <v>0</v>
          </cell>
        </row>
        <row r="5">
          <cell r="AE5">
            <v>2.75E-2</v>
          </cell>
        </row>
      </sheetData>
      <sheetData sheetId="1" refreshError="1">
        <row r="5">
          <cell r="AE5">
            <v>2.75E-2</v>
          </cell>
        </row>
        <row r="36">
          <cell r="E36">
            <v>0.8187996397281585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Balance Sheet"/>
      <sheetName val="CF"/>
      <sheetName val="5. RPT_YTD Mar 2011"/>
      <sheetName val="13. PPE-Cost"/>
      <sheetName val="16.3 Details-LT loans"/>
      <sheetName val="2. Profit and loss YTD"/>
      <sheetName val="Overseas subs - BS"/>
      <sheetName val="11,12 Investments"/>
      <sheetName val="Exchange gain-(loss)"/>
      <sheetName val="Overseas subs - PL YTD"/>
      <sheetName val="Negative goodwill NTH B.V."/>
      <sheetName val="8. Trade receivables"/>
      <sheetName val="14. Intangible Assets"/>
      <sheetName val="RE 2010"/>
      <sheetName val="eliminations"/>
      <sheetName val="MI_Revaluation"/>
      <sheetName val="un realised ex gain(loss)"/>
      <sheetName val="2. Profit and loss YTD_3M"/>
      <sheetName val="Sheet1"/>
      <sheetName val="CF Support"/>
      <sheetName val="IBG Cal Equity income "/>
      <sheetName val="3. Equity"/>
      <sheetName val="Cash Flow"/>
      <sheetName val="Translation gain loss- capital"/>
      <sheetName val="Translation gain loss-capQ2'09"/>
      <sheetName val="CCY Translation reco"/>
      <sheetName val="Cash flow notes"/>
      <sheetName val="6. Cash"/>
      <sheetName val="7. Other investment"/>
      <sheetName val=" ST Loans receivables"/>
      <sheetName val=" LT Loans receivables"/>
      <sheetName val="Details- loans receivables"/>
      <sheetName val="10. Other current assets"/>
      <sheetName val="9. Inventories"/>
      <sheetName val="15. Other non-current assets"/>
      <sheetName val="16.1 Short-term loans"/>
      <sheetName val="Short term_IRP"/>
      <sheetName val="16.2 Loans payables"/>
      <sheetName val="13. PPE -Revaluation"/>
      <sheetName val="17. AP &amp; Others"/>
      <sheetName val="16.4 Disclosures loans"/>
      <sheetName val="16.5 Fin. Lease &amp; Hire Purchase"/>
      <sheetName val="18. Other current liab"/>
      <sheetName val="21. Revenue_YTD &amp; BOI"/>
      <sheetName val="24. Fin. Cost and Income"/>
      <sheetName val="23. Personnel exp_YTD 2008"/>
      <sheetName val="27. Interest exp"/>
      <sheetName val="28. Income tax"/>
      <sheetName val="24.,25 Adm.Ex Personnel exp"/>
      <sheetName val="26.Expenses by nature"/>
      <sheetName val="33.Commitments"/>
      <sheetName val="33.1 Operating leases"/>
      <sheetName val="28.1 Deferred taxes"/>
      <sheetName val="Contractual Obligations IVL"/>
      <sheetName val="Contractual Obligations"/>
      <sheetName val="Additional Info"/>
      <sheetName val="32.1. FI"/>
      <sheetName val="32. FCY"/>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heetName val="Qty"/>
      <sheetName val="Delta_Budget"/>
      <sheetName val="Sum_Exp Delta"/>
      <sheetName val="Sum_Dom Delta"/>
      <sheetName val="Detail_Apr"/>
      <sheetName val="PRM"/>
      <sheetName val="PRMT"/>
      <sheetName val="CNT"/>
      <sheetName val="GROUPING"/>
      <sheetName val="INDEX"/>
      <sheetName val="PROD SUMMARY"/>
      <sheetName val="BASIS"/>
      <sheetName val="FG_DEC-00"/>
      <sheetName val="?????????????"/>
      <sheetName val="??????? MGC"/>
      <sheetName val="Sum_Exp_Delta"/>
      <sheetName val="Sum_Dom_Delta"/>
      <sheetName val="RM"/>
      <sheetName val="Assmp"/>
      <sheetName val="Note"/>
      <sheetName val="Table"/>
      <sheetName val="fco"/>
      <sheetName val="52-53"/>
      <sheetName val="PMT"/>
      <sheetName val="Lease cars from HO"/>
      <sheetName val="co"/>
      <sheetName val="10-1 Media"/>
      <sheetName val="10-cut"/>
      <sheetName val="FRA"/>
      <sheetName val="Feri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Bgt"/>
      <sheetName val="Index Exp"/>
      <sheetName val="Index Dom"/>
      <sheetName val="Page"/>
      <sheetName val="Index"/>
      <sheetName val="Comment"/>
      <sheetName val="P&amp;L"/>
      <sheetName val="Var"/>
      <sheetName val="Thruput"/>
      <sheetName val="Annex-A"/>
      <sheetName val="Annex-B"/>
      <sheetName val="Annex-C"/>
      <sheetName val="Sum-Real"/>
      <sheetName val="GRAPDOM-EXP"/>
      <sheetName val="Sales-Adjust"/>
      <sheetName val="RM Pur"/>
      <sheetName val="PTA-MEG"/>
      <sheetName val="RM Price Var"/>
      <sheetName val="Waste"/>
      <sheetName val="Procons"/>
      <sheetName val="Details"/>
      <sheetName val="WC"/>
      <sheetName val="WC-Graphs"/>
      <sheetName val="Purchase"/>
      <sheetName val="Pur-Graphs"/>
      <sheetName val="CF"/>
      <sheetName val="FPG"/>
      <sheetName val="Rev Target"/>
      <sheetName val="Header"/>
      <sheetName val="Sum_Exp Delta"/>
      <sheetName val="SUM"/>
      <sheetName val="table"/>
      <sheetName val="GROUPING"/>
      <sheetName val="?????????????"/>
      <sheetName val="??????? MGC"/>
      <sheetName val="Upload vs Master Chart "/>
      <sheetName val="PRMT-04"/>
      <sheetName val="PSF_Prod"/>
      <sheetName val="CHIP_Prod"/>
      <sheetName val="Inputs"/>
      <sheetName val="ROH summary"/>
      <sheetName val="PRMT-03"/>
      <sheetName val="Index_Q3"/>
      <sheetName val="Index_Bgt"/>
      <sheetName val="Index_Exp"/>
      <sheetName val="Index_Dom"/>
      <sheetName val="RM_Pur"/>
      <sheetName val="RM_Price_Var"/>
      <sheetName val="Rev_Target"/>
      <sheetName val="Sum_Exp_Delta"/>
      <sheetName val="???????_MGC"/>
      <sheetName val="Upload_vs_Master_Chart_"/>
      <sheetName val="Data2007"/>
      <sheetName val="RM Calc"/>
      <sheetName val="Data2006"/>
      <sheetName val="S"/>
      <sheetName val="Assumptions"/>
      <sheetName val="LIA-JUN04"/>
      <sheetName val="PRMT-18"/>
      <sheetName val="Kasko"/>
      <sheetName val="ValuationSummary"/>
      <sheetName val="Taxas"/>
      <sheetName val="Plano de Contas"/>
      <sheetName val="Exch. Rate"/>
      <sheetName val="_____________"/>
      <sheetName val="_______ MGC"/>
      <sheetName val="10-1 Media"/>
      <sheetName val="10-cut"/>
    </sheetNames>
    <sheetDataSet>
      <sheetData sheetId="0" refreshError="1">
        <row r="16">
          <cell r="A16" t="str">
            <v>DESCRIPTION</v>
          </cell>
          <cell r="B16" t="str">
            <v>MONTH</v>
          </cell>
          <cell r="C16" t="str">
            <v>DESCRIPTION</v>
          </cell>
          <cell r="D16" t="str">
            <v>MONTH</v>
          </cell>
        </row>
        <row r="17">
          <cell r="A17" t="str">
            <v>SSP-72 IV-FG</v>
          </cell>
          <cell r="B17" t="str">
            <v>&lt;37681</v>
          </cell>
          <cell r="C17" t="str">
            <v>SSP-72 IV-OG</v>
          </cell>
          <cell r="D17" t="str">
            <v>&lt;37681</v>
          </cell>
        </row>
        <row r="18">
          <cell r="A18" t="str">
            <v>DESCRIPTION</v>
          </cell>
          <cell r="B18" t="str">
            <v>MONTH</v>
          </cell>
          <cell r="C18" t="str">
            <v>DESCRIPTION</v>
          </cell>
          <cell r="D18" t="str">
            <v>MONTH</v>
          </cell>
        </row>
        <row r="19">
          <cell r="A19" t="str">
            <v>SSP-74 IV-FG</v>
          </cell>
          <cell r="B19" t="str">
            <v>&lt;37681</v>
          </cell>
          <cell r="C19" t="str">
            <v>SSP-74 IV-OG</v>
          </cell>
          <cell r="D19" t="str">
            <v>&lt;37681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_00"/>
      <sheetName val="Home"/>
      <sheetName val="qty"/>
      <sheetName val="impact"/>
      <sheetName val="upside"/>
      <sheetName val="NOTES-PB"/>
      <sheetName val="RECO1"/>
      <sheetName val="RECO2"/>
      <sheetName val="POY JAN-AUG"/>
      <sheetName val="POY SEP-DEC"/>
      <sheetName val="MARGIN"/>
      <sheetName val="CONT"/>
      <sheetName val="REAL_1"/>
      <sheetName val="REAL_2"/>
      <sheetName val="REAL_3"/>
      <sheetName val="REAL_4"/>
      <sheetName val="INS-CH"/>
      <sheetName val="FOH-DETAIL"/>
      <sheetName val="MARGIN-OLD"/>
      <sheetName val="ADM-DETAIL"/>
      <sheetName val="SOH-DETAIL"/>
      <sheetName val="PCK-CP1"/>
      <sheetName val="PCK-CP3"/>
      <sheetName val="COMMENT"/>
      <sheetName val="SUM1-OLD"/>
      <sheetName val="1"/>
      <sheetName val="2"/>
      <sheetName val="Sheet1"/>
      <sheetName val="ITS &amp; HRD"/>
      <sheetName val="final reco1"/>
      <sheetName val="final reco2"/>
      <sheetName val="RECONSILIA"/>
      <sheetName val="OLD"/>
      <sheetName val="SUMM-QTR"/>
      <sheetName val="SUM2-OLD"/>
      <sheetName val="MTH-QTR"/>
      <sheetName val="Sensitivity"/>
      <sheetName val="RM-01"/>
      <sheetName val="RM-4"/>
      <sheetName val="RM-3"/>
      <sheetName val="RM-2"/>
      <sheetName val="RM-1"/>
      <sheetName val="RMQTY"/>
      <sheetName val="RMRATE"/>
      <sheetName val="REALSUM"/>
      <sheetName val="PRICELIST"/>
      <sheetName val="REAL-01"/>
      <sheetName val="PROCCONS"/>
      <sheetName val="SALARY-CP1"/>
      <sheetName val="SALARY-CP3"/>
      <sheetName val="POWR-FUEL"/>
      <sheetName val="DGCOST"/>
      <sheetName val="DGH"/>
      <sheetName val="INS-NEW"/>
      <sheetName val="PCK_COST"/>
      <sheetName val="PCK_RATE"/>
      <sheetName val="PRD-STR"/>
      <sheetName val="ENGG_BUD"/>
      <sheetName val="OTH-STR"/>
      <sheetName val="SELL-EXP"/>
      <sheetName val="FOH-R&amp;M-SUM"/>
      <sheetName val="ADM-SUM"/>
      <sheetName val="HRD"/>
      <sheetName val="ITS"/>
      <sheetName val="INT-CP1"/>
      <sheetName val="INT-CP3"/>
      <sheetName val="LOANRP-CP1"/>
      <sheetName val="LOANRP-CP3"/>
      <sheetName val="INT-SALES"/>
      <sheetName val="depr-1"/>
      <sheetName val="depr-3"/>
      <sheetName val="FundFlow"/>
      <sheetName val="PRMT-00"/>
      <sheetName val="SUMPROD"/>
      <sheetName val="INDEX"/>
      <sheetName val="exc"/>
      <sheetName val="POY JAN-JUL"/>
      <sheetName val="POY AUG-DEC"/>
      <sheetName val="part-import"/>
      <sheetName val="part-local"/>
      <sheetName val="PRMT-04"/>
      <sheetName val="POY_JAN-AUG"/>
      <sheetName val="POY_SEP-DEC"/>
      <sheetName val="ITS_&amp;_HRD"/>
      <sheetName val="final_reco1"/>
      <sheetName val="final_reco2"/>
      <sheetName val="POY_JAN-JUL"/>
      <sheetName val="POY_AUG-DEC"/>
      <sheetName val="PRM"/>
    </sheetNames>
    <sheetDataSet>
      <sheetData sheetId="0">
        <row r="7">
          <cell r="H7">
            <v>9000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7">
          <cell r="H7">
            <v>9000</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NOV06"/>
      <sheetName val="PTA-MEG"/>
      <sheetName val="RATES"/>
      <sheetName val="MELTCOST"/>
      <sheetName val="FIXCOST"/>
      <sheetName val="BASIS"/>
      <sheetName val="CHIPS-PSF"/>
      <sheetName val="FDY"/>
      <sheetName val="POY"/>
      <sheetName val="DTY"/>
      <sheetName val="DT"/>
      <sheetName val="BSY"/>
      <sheetName val="Summ_Cost"/>
      <sheetName val="MIP"/>
      <sheetName val="BUFFER"/>
      <sheetName val="FG-NOV06"/>
      <sheetName val="Summary"/>
      <sheetName val="Comparison"/>
      <sheetName val="Cont_ Detail"/>
    </sheetNames>
    <sheetDataSet>
      <sheetData sheetId="0">
        <row r="1">
          <cell r="M1" t="str">
            <v>LUP 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M1" t="str">
            <v>LUP Name</v>
          </cell>
          <cell r="N1" t="str">
            <v>-CHIPS FOR DOPE-</v>
          </cell>
          <cell r="O1" t="str">
            <v>-CHIPS FOR CATIONIC POY-</v>
          </cell>
          <cell r="P1" t="str">
            <v>-CHIPS FOR BRIGHT POY-</v>
          </cell>
          <cell r="Q1" t="str">
            <v>-CHIPS SD-</v>
          </cell>
          <cell r="R1" t="str">
            <v>-PSF 1.2-</v>
          </cell>
          <cell r="S1" t="str">
            <v>DTY-75 NI-</v>
          </cell>
          <cell r="T1" t="str">
            <v>DTY-75 SIM-</v>
          </cell>
          <cell r="U1" t="str">
            <v>DTY-100 NI-</v>
          </cell>
          <cell r="V1" t="str">
            <v>DTY-100 SIM-</v>
          </cell>
          <cell r="W1" t="str">
            <v>DTY-150 NI-</v>
          </cell>
          <cell r="X1" t="str">
            <v>DTY-150 IM-</v>
          </cell>
          <cell r="Y1" t="str">
            <v>DTY-200 NI-</v>
          </cell>
          <cell r="Z1" t="str">
            <v>DTY-200 IM-</v>
          </cell>
          <cell r="AA1" t="str">
            <v>DTY-300 NI-</v>
          </cell>
          <cell r="AB1" t="str">
            <v>DTY-300 IM-</v>
          </cell>
          <cell r="AC1" t="str">
            <v>DTY-075 IM-MICRO</v>
          </cell>
          <cell r="AD1" t="str">
            <v>DTY-075 NI-MICRO</v>
          </cell>
          <cell r="AE1" t="str">
            <v>DTY-100 SIM-MICRO</v>
          </cell>
          <cell r="AF1" t="str">
            <v>DTY-150 NI-MICRO</v>
          </cell>
          <cell r="AG1" t="str">
            <v>DTY-150 IM-MICRO</v>
          </cell>
          <cell r="AH1" t="str">
            <v>DTY-170 AMMY-IM</v>
          </cell>
          <cell r="AI1" t="str">
            <v>DTY-225 AMMY-IM</v>
          </cell>
          <cell r="AJ1" t="str">
            <v>DTY-75 IM CD-(CAT)</v>
          </cell>
          <cell r="AK1" t="str">
            <v>DTY-150 NI CD-(CAT)</v>
          </cell>
          <cell r="AL1" t="str">
            <v>DTY-75 IM -(BRT)</v>
          </cell>
          <cell r="AM1" t="str">
            <v>DTY-150 NI-(BRT)</v>
          </cell>
          <cell r="AN1" t="str">
            <v>DTY-150 IM -(BRT)</v>
          </cell>
          <cell r="AO1" t="str">
            <v>DTY-75 IM DD-(DOPE)</v>
          </cell>
          <cell r="AP1" t="str">
            <v>DTY-150 NI DYED-(DOPE)</v>
          </cell>
          <cell r="AQ1" t="str">
            <v>DTY-150 IM DD-(DOPE)</v>
          </cell>
          <cell r="AR1" t="str">
            <v>DTY-300 NI DD-(DOPE)</v>
          </cell>
          <cell r="AS1" t="str">
            <v>DTY-300 IM DD-(DOPE)</v>
          </cell>
          <cell r="AT1" t="str">
            <v>DTY-100 IM -FILIGREE</v>
          </cell>
          <cell r="AU1" t="str">
            <v>POY-125 NI-</v>
          </cell>
          <cell r="AV1" t="str">
            <v>POY-166 NI-</v>
          </cell>
          <cell r="AW1" t="str">
            <v>POY-250 NI-</v>
          </cell>
          <cell r="AX1" t="str">
            <v>POY-125 NI-CAT</v>
          </cell>
          <cell r="AY1" t="str">
            <v>POY-125 NI-BRT</v>
          </cell>
          <cell r="AZ1" t="str">
            <v>POY-125 NI-DOPE</v>
          </cell>
          <cell r="BA1" t="str">
            <v>POY-250 NI-CAT</v>
          </cell>
          <cell r="BB1" t="str">
            <v>POY-250 NI-BRT</v>
          </cell>
          <cell r="BC1" t="str">
            <v>POY-250/192 NI-BRT</v>
          </cell>
          <cell r="BD1" t="str">
            <v>POY-250 NI-DOPE</v>
          </cell>
          <cell r="BE1" t="str">
            <v>DT- 75 NI-</v>
          </cell>
          <cell r="BF1" t="str">
            <v>DT- 75 IM-</v>
          </cell>
          <cell r="BG1" t="str">
            <v>DT- 150 NI-</v>
          </cell>
          <cell r="BH1" t="str">
            <v>DT- 150 IM-</v>
          </cell>
          <cell r="BI1" t="str">
            <v>DT- 150 IM BRT-</v>
          </cell>
          <cell r="BJ1" t="str">
            <v>DT-300 DOPE-</v>
          </cell>
          <cell r="BK1" t="str">
            <v>DT- 75 IM BRT-</v>
          </cell>
          <cell r="BL1" t="str">
            <v>DT-75 IM DOPE-</v>
          </cell>
          <cell r="BM1" t="str">
            <v>BSY-200 IM-125/72 POY+75/72 FDY</v>
          </cell>
          <cell r="BN1" t="str">
            <v>BSY-130 IM-80/72 POY+50/36 DT</v>
          </cell>
          <cell r="BO1" t="str">
            <v>BSY-300/144 AMMY IM-POY SD 250/96+POY CAT 250/48</v>
          </cell>
          <cell r="BP1" t="str">
            <v>BSY-250/84 AMMY IM-POY SD 245/48+POY CAT 125/36</v>
          </cell>
          <cell r="BQ1" t="str">
            <v>FDY-75 IM-</v>
          </cell>
          <cell r="BR1" t="str">
            <v>FDY-100 IM-</v>
          </cell>
          <cell r="BS1" t="str">
            <v>FDY-150 IM-</v>
          </cell>
          <cell r="BT1" t="str">
            <v>FDY-150 NI-</v>
          </cell>
          <cell r="BU1" t="str">
            <v>FDY-200 IM-</v>
          </cell>
          <cell r="BV1" t="str">
            <v>FDY-200/96 IM-</v>
          </cell>
          <cell r="BW1">
            <v>0</v>
          </cell>
        </row>
      </sheetData>
      <sheetData sheetId="16" refreshError="1"/>
      <sheetData sheetId="17" refreshError="1"/>
      <sheetData sheetId="1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its"/>
      <sheetName val="Fin-hrd"/>
      <sheetName val="Fin-all-08"/>
      <sheetName val="QMIS"/>
      <sheetName val="ALL"/>
      <sheetName val="HRD"/>
      <sheetName val="ITS"/>
      <sheetName val="Prm"/>
      <sheetName val="Source-Poly"/>
      <sheetName val="RM Finance Cost"/>
      <sheetName val="New Overall"/>
      <sheetName val="FG_DEC-00"/>
      <sheetName val="10-1 Media"/>
      <sheetName val="10-cut"/>
      <sheetName val="FG-NOV06"/>
      <sheetName val="RM_Finance_Cost"/>
      <sheetName val="New_Overall"/>
      <sheetName val="10-1_Media"/>
      <sheetName val="Item01"/>
      <sheetName val="?????????????"/>
      <sheetName val="??????? MGC"/>
      <sheetName val="S33"/>
    </sheetNames>
    <sheetDataSet>
      <sheetData sheetId="0">
        <row r="2">
          <cell r="A2">
            <v>1</v>
          </cell>
        </row>
      </sheetData>
      <sheetData sheetId="1">
        <row r="2">
          <cell r="A2">
            <v>1</v>
          </cell>
        </row>
      </sheetData>
      <sheetData sheetId="2">
        <row r="2">
          <cell r="A2">
            <v>1</v>
          </cell>
        </row>
      </sheetData>
      <sheetData sheetId="3"/>
      <sheetData sheetId="4"/>
      <sheetData sheetId="5"/>
      <sheetData sheetId="6">
        <row r="2">
          <cell r="A2">
            <v>1</v>
          </cell>
        </row>
      </sheetData>
      <sheetData sheetId="7" refreshError="1">
        <row r="2">
          <cell r="A2">
            <v>1</v>
          </cell>
          <cell r="B2">
            <v>39448</v>
          </cell>
        </row>
        <row r="3">
          <cell r="A3">
            <v>2</v>
          </cell>
          <cell r="B3">
            <v>39479</v>
          </cell>
        </row>
        <row r="4">
          <cell r="A4">
            <v>3</v>
          </cell>
          <cell r="B4">
            <v>39508</v>
          </cell>
        </row>
        <row r="5">
          <cell r="A5">
            <v>4</v>
          </cell>
          <cell r="B5">
            <v>39539</v>
          </cell>
        </row>
        <row r="6">
          <cell r="A6">
            <v>5</v>
          </cell>
          <cell r="B6">
            <v>39569</v>
          </cell>
        </row>
        <row r="7">
          <cell r="A7">
            <v>6</v>
          </cell>
          <cell r="B7">
            <v>39600</v>
          </cell>
        </row>
        <row r="8">
          <cell r="A8">
            <v>7</v>
          </cell>
          <cell r="B8">
            <v>39630</v>
          </cell>
        </row>
        <row r="9">
          <cell r="A9">
            <v>8</v>
          </cell>
          <cell r="B9">
            <v>39661</v>
          </cell>
        </row>
        <row r="10">
          <cell r="A10">
            <v>9</v>
          </cell>
          <cell r="B10">
            <v>39692</v>
          </cell>
        </row>
        <row r="11">
          <cell r="A11">
            <v>10</v>
          </cell>
          <cell r="B11">
            <v>39722</v>
          </cell>
        </row>
        <row r="12">
          <cell r="A12">
            <v>11</v>
          </cell>
          <cell r="B12">
            <v>39753</v>
          </cell>
        </row>
        <row r="13">
          <cell r="A13">
            <v>12</v>
          </cell>
          <cell r="B13">
            <v>39783</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y Graph YTD"/>
      <sheetName val="Poly Graph MTD"/>
      <sheetName val="ALL"/>
      <sheetName val="ITS"/>
      <sheetName val="HRD"/>
      <sheetName val="PDG"/>
      <sheetName val="BGTPOLY"/>
      <sheetName val="BGTPOLY2"/>
      <sheetName val="Source-Poly"/>
      <sheetName val="Polyester"/>
      <sheetName val="Pet Resin"/>
      <sheetName val="Source-Pet"/>
      <sheetName val="PET Graph YTD"/>
      <sheetName val="PET Graph MTD"/>
      <sheetName val="Pr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G2">
            <v>2</v>
          </cell>
        </row>
      </sheetData>
      <sheetData sheetId="11" refreshError="1"/>
      <sheetData sheetId="12" refreshError="1"/>
      <sheetData sheetId="13" refreshError="1"/>
      <sheetData sheetId="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Q3"/>
      <sheetName val="Var-Q3"/>
      <sheetName val="Index Q3"/>
      <sheetName val="Index Bgt"/>
      <sheetName val="Index Exp"/>
      <sheetName val="Var YTD"/>
      <sheetName val="Upto Oct-03"/>
      <sheetName val="Upto Sep"/>
      <sheetName val="Index Dom"/>
      <sheetName val="Page"/>
      <sheetName val="Sheet1"/>
      <sheetName val="Index"/>
      <sheetName val="Comment"/>
      <sheetName val="Polyester"/>
      <sheetName val="Note"/>
      <sheetName val="PolyesterRev"/>
      <sheetName val="Variances "/>
      <sheetName val="Per Ton"/>
      <sheetName val="Contribution"/>
      <sheetName val="Var DM2"/>
      <sheetName val="Var"/>
      <sheetName val="Annex-A"/>
      <sheetName val="Annex-C"/>
      <sheetName val="P&amp;L"/>
      <sheetName val="Reco Poly"/>
      <sheetName val="Summ Tally"/>
      <sheetName val="FPG"/>
      <sheetName val="Thruput"/>
      <sheetName val="Annex-B"/>
      <sheetName val="Sum-Real"/>
      <sheetName val="GRAPDOM-EXP"/>
      <sheetName val="Sales-Adjust"/>
      <sheetName val="RM Pur"/>
      <sheetName val="RM Price Var"/>
      <sheetName val="PTA-MEG"/>
      <sheetName val="Waste"/>
      <sheetName val="Procons"/>
      <sheetName val="Details"/>
      <sheetName val="WC"/>
      <sheetName val="WC-Graphs"/>
      <sheetName val="Purchase"/>
      <sheetName val="Graph RM"/>
      <sheetName val="Pur-Graph2"/>
      <sheetName val="CF"/>
      <sheetName val="Rev Target"/>
      <sheetName val="PRM"/>
      <sheetName val="P_L"/>
      <sheetName val="Cont_ Detail"/>
      <sheetName val="Pet Resin"/>
      <sheetName val="Index_Q3"/>
      <sheetName val="Index_Bgt"/>
      <sheetName val="Index_Exp"/>
      <sheetName val="Var_YTD"/>
      <sheetName val="Upto_Oct-03"/>
      <sheetName val="Upto_Sep"/>
      <sheetName val="Index_Dom"/>
      <sheetName val="Variances_"/>
      <sheetName val="Per_Ton"/>
      <sheetName val="Var_DM2"/>
      <sheetName val="Reco_Poly"/>
      <sheetName val="Summ_Tally"/>
      <sheetName val="RM_Pur"/>
      <sheetName val="RM_Price_Var"/>
      <sheetName val="Graph_RM"/>
      <sheetName val="Rev_Target"/>
      <sheetName val="Pet_Resin"/>
      <sheetName val="RM Calc"/>
      <sheetName val="94"/>
      <sheetName val="Query"/>
      <sheetName val="Item01"/>
      <sheetName val="Upto Sep-03"/>
      <sheetName val="FG-DEC'07"/>
      <sheetName val="PRMT-07"/>
      <sheetName val="currencies"/>
      <sheetName val="PRMT-04"/>
      <sheetName val="CustomerData"/>
      <sheetName val="Detail_Apr"/>
      <sheetName val="LEGENDS"/>
      <sheetName val="ACU"/>
      <sheetName val="Maestros SAP"/>
      <sheetName val="PRMT_06"/>
      <sheetName val="PRMT_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D1">
            <v>11</v>
          </cell>
        </row>
      </sheetData>
      <sheetData sheetId="23" refreshError="1">
        <row r="1">
          <cell r="D1">
            <v>11</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
          <cell r="A2">
            <v>1</v>
          </cell>
        </row>
      </sheetData>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Data"/>
      <sheetName val="Reconcil"/>
      <sheetName val="Inc-Dec"/>
      <sheetName val="SalVar"/>
      <sheetName val="Detail"/>
      <sheetName val="RM Delta"/>
      <sheetName val="RM DELTA - COMP"/>
      <sheetName val="FG"/>
      <sheetName val="ALL"/>
      <sheetName val="Summ ALL"/>
      <sheetName val="Summ FG"/>
      <sheetName val="prmt"/>
      <sheetName val="Database"/>
      <sheetName val="RM_Delta"/>
      <sheetName val="RM_DELTA_-_COMP"/>
      <sheetName val="Summ_ALL"/>
      <sheetName val="Summ_FG"/>
      <sheetName val="total"/>
      <sheetName val="Site Summary"/>
      <sheetName val="QMIS"/>
      <sheetName val="TABLE"/>
      <sheetName val="Assum-Product"/>
      <sheetName val="B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EXPSCHE"/>
      <sheetName val="INDEX"/>
      <sheetName val="P&amp;L"/>
      <sheetName val="VARIANCE"/>
      <sheetName val="USDCOMP"/>
      <sheetName val="USDSUMM"/>
      <sheetName val="INDICATORS"/>
      <sheetName val="COMPRTV"/>
      <sheetName val="SUM"/>
      <sheetName val="RATEVAR"/>
      <sheetName val="REALISTN"/>
      <sheetName val="CNT"/>
      <sheetName val="RM-WST"/>
      <sheetName val="PTA-MEG"/>
      <sheetName val="PROC.CONS"/>
      <sheetName val="SELLEXP"/>
      <sheetName val="POWR"/>
      <sheetName val="PACKING"/>
      <sheetName val="salesdetails"/>
      <sheetName val="DTLEXP"/>
      <sheetName val="REAL"/>
      <sheetName val="CONSTR"/>
      <sheetName val="EXPSCHD"/>
      <sheetName val="COMPAR"/>
      <sheetName val="INTERST"/>
      <sheetName val="EXCHLOSS"/>
      <sheetName val="PCKCOST"/>
      <sheetName val="PRMT"/>
      <sheetName val="PWRDAY"/>
      <sheetName val="INTLOC"/>
      <sheetName val="INTEXP"/>
      <sheetName val="TR-INT"/>
      <sheetName val="XLOSSTRX"/>
      <sheetName val="BNKCHG"/>
      <sheetName val="COSTING-TALLY"/>
      <sheetName val="XLOSS"/>
      <sheetName val="SUMM-QTR"/>
      <sheetName val="SUMM_QTR"/>
      <sheetName val="BASIS"/>
      <sheetName val="LEGENDS"/>
      <sheetName val="PROD06"/>
      <sheetName val="합계"/>
      <sheetName val="TABLE"/>
      <sheetName val="PES Imports"/>
      <sheetName val="MF"/>
      <sheetName val="QMIS"/>
      <sheetName val="Prmet"/>
      <sheetName val="10-1 Media"/>
      <sheetName val="10-cut"/>
      <sheetName val="Cotlook"/>
      <sheetName val="Prm"/>
      <sheetName val="Assumptions"/>
      <sheetName val="RM costs"/>
      <sheetName val="2013 Result"/>
      <sheetName val="2014 Budget"/>
      <sheetName val="PROC_CONS"/>
      <sheetName val="PES_Imports"/>
      <sheetName val="10-1_Media"/>
      <sheetName val="เงินกู้ธนชาติ"/>
      <sheetName val="เงินกู้ MGC"/>
      <sheetName val="data"/>
      <sheetName val="P_Par"/>
      <sheetName val="P_Prt"/>
      <sheetName val="Wht cur"/>
      <sheetName val="Data2007"/>
      <sheetName val="DDLIST"/>
    </sheetNames>
    <sheetDataSet>
      <sheetData sheetId="0" refreshError="1">
        <row r="2">
          <cell r="M2" t="str">
            <v>DM</v>
          </cell>
          <cell r="N2">
            <v>0.55370985603543743</v>
          </cell>
        </row>
        <row r="3">
          <cell r="M3" t="str">
            <v>GBP</v>
          </cell>
          <cell r="N3">
            <v>1.6114999999999999</v>
          </cell>
        </row>
        <row r="4">
          <cell r="M4" t="str">
            <v>PST</v>
          </cell>
          <cell r="N4">
            <v>6.6666666666666671E-3</v>
          </cell>
        </row>
        <row r="6">
          <cell r="Z6">
            <v>2E-3</v>
          </cell>
          <cell r="AC6">
            <v>7.4999999999999997E-2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even Analysis"/>
      <sheetName val="Project Payback"/>
      <sheetName val="IVL_Sensitivity"/>
      <sheetName val="Strategy Team"/>
      <sheetName val="Budget detail -1"/>
      <sheetName val="Budget detail -2"/>
      <sheetName val="Budget detail -3"/>
      <sheetName val="presentation detail"/>
      <sheetName val="By Company"/>
      <sheetName val="Valuations"/>
      <sheetName val="Industry Vs IVL"/>
      <sheetName val="New Projects"/>
      <sheetName val="8 Qs"/>
      <sheetName val="Ebitda (mm)"/>
      <sheetName val="bridge"/>
      <sheetName val="Summary"/>
      <sheetName val="Financials"/>
      <sheetName val="Conso_table"/>
      <sheetName val="Conso THB"/>
      <sheetName val="Conso USD"/>
      <sheetName val="Restated"/>
      <sheetName val="PET"/>
      <sheetName val="Poly+Wool"/>
      <sheetName val="By Venture"/>
      <sheetName val="By Venture (2)"/>
      <sheetName val="Growth Capex"/>
      <sheetName val="Main Capex"/>
      <sheetName val="Core Ebitda (mm)"/>
      <sheetName val="Capacity"/>
      <sheetName val="Cap, Prodn -Pkg"/>
      <sheetName val="Utilization"/>
      <sheetName val="Revenue"/>
      <sheetName val="Undelivered Spreads"/>
      <sheetName val="Freight Out"/>
      <sheetName val="Delivered Spreads"/>
      <sheetName val="Conv Cost"/>
      <sheetName val="Ebitda (per mt)"/>
      <sheetName val="Inventory gain loss"/>
      <sheetName val="Eff tax rate"/>
      <sheetName val="Eff cash tax rate"/>
      <sheetName val="Tax"/>
      <sheetName val="Deferred tax"/>
      <sheetName val="Depreciation"/>
      <sheetName val="Alpek Vs IVL"/>
      <sheetName val="Exchgrate"/>
      <sheetName val="Interest"/>
      <sheetName val="Cash&amp;Cash Equi"/>
      <sheetName val="AR"/>
      <sheetName val="Inventory (mm)"/>
      <sheetName val="NCA"/>
      <sheetName val="Current Asset"/>
      <sheetName val="PPE+Int"/>
      <sheetName val="Net Debt"/>
      <sheetName val="STL"/>
      <sheetName val="Current Liability"/>
      <sheetName val="Loan receivable"/>
      <sheetName val="LTL"/>
      <sheetName val="NCL"/>
      <sheetName val="Net working capital"/>
      <sheetName val="Net capital employed"/>
      <sheetName val="Non Operating Debt"/>
      <sheetName val="Net Op Capital Employed"/>
      <sheetName val="ROCE"/>
      <sheetName val="Extraordinary items"/>
      <sheetName val="Equity"/>
      <sheetName val="Dividend"/>
      <sheetName val="EBIT"/>
      <sheetName val="Operating NP "/>
      <sheetName val="CORE NP"/>
      <sheetName val="CORE EBIT"/>
      <sheetName val="Inventory (mt)"/>
      <sheetName val="Data forecast"/>
      <sheetName val="Exch rates"/>
      <sheetName val="Customers sales profile"/>
      <sheetName val="Graph"/>
      <sheetName val="Production"/>
      <sheetName val="NP"/>
      <sheetName val="Feedstock"/>
      <sheetName val="By Company Data"/>
      <sheetName val="Sheet1"/>
      <sheetName val="HVA_Comm"/>
      <sheetName val="By Segment"/>
      <sheetName val="By Region"/>
      <sheetName val="Workings"/>
      <sheetName val="loans to"/>
      <sheetName val="Capacities (exc. JV)_Rounding"/>
      <sheetName val="Extraordinary"/>
      <sheetName val="2Q13 HVA data"/>
    </sheetNames>
    <sheetDataSet>
      <sheetData sheetId="0"/>
      <sheetData sheetId="1"/>
      <sheetData sheetId="2"/>
      <sheetData sheetId="3"/>
      <sheetData sheetId="4"/>
      <sheetData sheetId="5"/>
      <sheetData sheetId="6"/>
      <sheetData sheetId="7"/>
      <sheetData sheetId="8"/>
      <sheetData sheetId="9"/>
      <sheetData sheetId="10"/>
      <sheetData sheetId="11">
        <row r="3">
          <cell r="AS3" t="str">
            <v>ON</v>
          </cell>
        </row>
        <row r="4">
          <cell r="AS4" t="str">
            <v>OFF</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505">
          <cell r="G1505">
            <v>0</v>
          </cell>
        </row>
      </sheetData>
      <sheetData sheetId="79"/>
      <sheetData sheetId="80"/>
      <sheetData sheetId="81"/>
      <sheetData sheetId="82"/>
      <sheetData sheetId="83"/>
      <sheetData sheetId="84"/>
      <sheetData sheetId="85"/>
      <sheetData sheetId="86"/>
      <sheetData sheetId="8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RECO2"/>
      <sheetName val="INDEX"/>
      <sheetName val="COMMENT"/>
      <sheetName val="REC03"/>
      <sheetName val="SUMM-QTR"/>
      <sheetName val="MTH-QTR"/>
      <sheetName val="DIFF BGT"/>
      <sheetName val="SUM"/>
      <sheetName val="Sensitivity"/>
      <sheetName val="PROD"/>
      <sheetName val="SALES-03"/>
      <sheetName val="MRKT03"/>
      <sheetName val="SELLEXP"/>
      <sheetName val="RM"/>
      <sheetName val="RMRATE"/>
      <sheetName val="SALARY"/>
      <sheetName val="LABOUR"/>
      <sheetName val="UTILY-03"/>
      <sheetName val="PACKING"/>
      <sheetName val="STR-PRD"/>
      <sheetName val="STORES"/>
      <sheetName val="INS-03"/>
      <sheetName val="FOH-SUMM"/>
      <sheetName val="ADM-SUMM"/>
      <sheetName val="FOH-DETAIL"/>
      <sheetName val="FINCOST"/>
      <sheetName val="DEPR"/>
      <sheetName val="PRMT-03"/>
      <sheetName val="QMIS"/>
      <sheetName val="SOH-DETAIL"/>
      <sheetName val="ADM-DETAIL"/>
      <sheetName val="Exc"/>
      <sheetName val="PRMT_03"/>
      <sheetName val="Contract"/>
      <sheetName val="EXPSCHE"/>
      <sheetName val="BASI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9">
          <cell r="H9">
            <v>9250</v>
          </cell>
        </row>
      </sheetData>
      <sheetData sheetId="29" refreshError="1"/>
      <sheetData sheetId="30" refreshError="1"/>
      <sheetData sheetId="31" refreshError="1"/>
      <sheetData sheetId="32" refreshError="1"/>
      <sheetData sheetId="33"/>
      <sheetData sheetId="34" refreshError="1"/>
      <sheetData sheetId="35" refreshError="1"/>
      <sheetData sheetId="3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_00"/>
      <sheetName val="Home"/>
      <sheetName val="impact"/>
      <sheetName val="upside"/>
      <sheetName val="NOTES-PB"/>
      <sheetName val="RECO1"/>
      <sheetName val="RECO2"/>
      <sheetName val="POY JAN-JUL"/>
      <sheetName val="POY AUG-DEC"/>
      <sheetName val="CONT"/>
      <sheetName val="REAL_1"/>
      <sheetName val="REAL_2"/>
      <sheetName val="REAL_3"/>
      <sheetName val="REAL_4"/>
      <sheetName val="REAL-01"/>
      <sheetName val="qty"/>
      <sheetName val="SUMPROD"/>
      <sheetName val="RM-4"/>
      <sheetName val="RM-3"/>
      <sheetName val="RM-2"/>
      <sheetName val="RM-1"/>
      <sheetName val="RM-01"/>
      <sheetName val="INS-CH"/>
      <sheetName val="FOH-DETAIL"/>
      <sheetName val="MARGIN"/>
      <sheetName val="ADM-DETAIL"/>
      <sheetName val="ENGG_BUD"/>
      <sheetName val="COMMENT"/>
      <sheetName val="Sensitivity"/>
      <sheetName val="SUMM-QTR"/>
      <sheetName val="MTH-QTR"/>
      <sheetName val="REALSUM"/>
      <sheetName val="PRICELIST"/>
      <sheetName val="RMRATE"/>
      <sheetName val="RMQTY"/>
      <sheetName val="PROCCONS"/>
      <sheetName val="SALARY-CP1"/>
      <sheetName val="SALARY-CP3"/>
      <sheetName val="POWR-FUEL"/>
      <sheetName val="DGCOST"/>
      <sheetName val="DGH"/>
      <sheetName val="INS-NEW"/>
      <sheetName val="PCK-CP1"/>
      <sheetName val="PCK-CP3"/>
      <sheetName val="PRD-STR"/>
      <sheetName val="OTH-STR"/>
      <sheetName val="SELL-EXP"/>
      <sheetName val="SOH-DETAIL"/>
      <sheetName val="FOH-R&amp;M-SUM"/>
      <sheetName val="ADM-SUM"/>
      <sheetName val="HRD"/>
      <sheetName val="ITS"/>
      <sheetName val="INT-CP1"/>
      <sheetName val="INT-CP3"/>
      <sheetName val="LOANRP-CP1"/>
      <sheetName val="LOANRP-CP3"/>
      <sheetName val="INT-SALES"/>
      <sheetName val="INDEX"/>
      <sheetName val="depr-1"/>
      <sheetName val="depr-3"/>
      <sheetName val="FundFlow"/>
      <sheetName val="PRMT-00"/>
      <sheetName val="exc"/>
      <sheetName val="FREIGHT_POLY_03"/>
      <sheetName val="PRMT-03"/>
      <sheetName val="PRMT"/>
      <sheetName val="Costing"/>
      <sheetName val="Note"/>
      <sheetName val="Prm"/>
      <sheetName val="PRMT-07"/>
      <sheetName val="FREIGHTPET02"/>
      <sheetName val="BASIS"/>
      <sheetName val="TABLE"/>
      <sheetName val="LIA-JUN04"/>
      <sheetName val="Data2009"/>
      <sheetName val="PRMT_03"/>
      <sheetName val="PRMTR"/>
      <sheetName val="ALL DIVISI detail"/>
      <sheetName val="Int.Payablep.2"/>
      <sheetName val="Int.Expense-2006p.1"/>
      <sheetName val="InputPO_Del"/>
      <sheetName val="Pucci - TB 12_31_01"/>
      <sheetName val="PRMT_06"/>
      <sheetName val="Validation"/>
      <sheetName val="FG_DEC-00"/>
      <sheetName val="NBCA_2001_Completed"/>
      <sheetName val="Data"/>
      <sheetName val="POY_JAN-JUL"/>
      <sheetName val="POY_AUG-DEC"/>
      <sheetName val="ALL_DIVISI_detail"/>
      <sheetName val="Int_Payablep_2"/>
      <sheetName val="Int_Expense-2006p_1"/>
      <sheetName val="Pucci_-_TB_12_31_01"/>
      <sheetName val="Contract"/>
      <sheetName val="EXPSCHE"/>
      <sheetName val="FA_Final"/>
      <sheetName val="PET old "/>
      <sheetName val="GROUPING"/>
      <sheetName val="PRMT_05"/>
      <sheetName val="PRMT-04"/>
      <sheetName val="SUM"/>
      <sheetName val="Detail_Apr"/>
      <sheetName val="2014 Budget"/>
      <sheetName val="Sedan"/>
      <sheetName val="VAT Reco"/>
      <sheetName val="OVERALL SUM"/>
      <sheetName val="P&amp;L"/>
      <sheetName val="Database"/>
      <sheetName val="notes"/>
      <sheetName val="Cogen"/>
      <sheetName val="Value"/>
      <sheetName val="List HO"/>
      <sheetName val="PSF_Prod"/>
      <sheetName val="CHIP_Prod"/>
      <sheetName val="Underwriting Memo"/>
      <sheetName val="Dealer Sales"/>
      <sheetName val="Lists"/>
      <sheetName val="Exps on Final Tax Income"/>
      <sheetName val="DCSDATA"/>
      <sheetName val="Utl Sum _MIS Format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row r="7">
          <cell r="H7">
            <v>8400</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HSE"/>
      <sheetName val="BUDGET BATAKO"/>
      <sheetName val="CPP"/>
      <sheetName val="Sheet1"/>
      <sheetName val="TABLES"/>
      <sheetName val="xrate"/>
      <sheetName val="PRMT-00"/>
      <sheetName val="FREIGHT_POLY_03"/>
      <sheetName val="PRMT-03"/>
      <sheetName val="Costing"/>
      <sheetName val="Note"/>
      <sheetName val="Prm"/>
      <sheetName val="PRMT-07"/>
      <sheetName val="FREIGHTPET02"/>
      <sheetName val="Wkgs_BS Lead"/>
      <sheetName val="currencies"/>
      <sheetName val="PRMT_00"/>
      <sheetName val="XREF"/>
      <sheetName val="Interim p.1"/>
      <sheetName val="BUDGET_HSE"/>
      <sheetName val="BUDGET_BATAKO"/>
      <sheetName val="Wkgs_BS_Lead"/>
      <sheetName val="Interim_p_1"/>
      <sheetName val="V310"/>
      <sheetName val="Deprec. Testing"/>
      <sheetName val="Data"/>
      <sheetName val="LIA-JUN04"/>
      <sheetName val="PRMT"/>
      <sheetName val="Home"/>
      <sheetName val="Daily"/>
      <sheetName val="Monthly"/>
      <sheetName val="Yearly"/>
      <sheetName val="Others"/>
      <sheetName val="DEP12"/>
      <sheetName val="Sum_Exp Delta"/>
    </sheetNames>
    <sheetDataSet>
      <sheetData sheetId="0" refreshError="1"/>
      <sheetData sheetId="1" refreshError="1"/>
      <sheetData sheetId="2" refreshError="1"/>
      <sheetData sheetId="3" refreshError="1"/>
      <sheetData sheetId="4" refreshError="1">
        <row r="2">
          <cell r="A2" t="str">
            <v>ATS</v>
          </cell>
          <cell r="C2">
            <v>13.8</v>
          </cell>
        </row>
        <row r="3">
          <cell r="A3" t="str">
            <v>AUD</v>
          </cell>
          <cell r="B3">
            <v>0.6532</v>
          </cell>
          <cell r="C3">
            <v>1.5</v>
          </cell>
        </row>
        <row r="4">
          <cell r="A4" t="str">
            <v>BEF</v>
          </cell>
          <cell r="B4">
            <v>2.6371308000000003E-2</v>
          </cell>
          <cell r="C4">
            <v>38</v>
          </cell>
        </row>
        <row r="5">
          <cell r="A5" t="str">
            <v>CAD</v>
          </cell>
          <cell r="B5">
            <v>0.68198867900000004</v>
          </cell>
          <cell r="C5">
            <v>1.45</v>
          </cell>
        </row>
        <row r="6">
          <cell r="A6" t="str">
            <v>CHF</v>
          </cell>
          <cell r="B6">
            <v>0.66467264869999998</v>
          </cell>
          <cell r="C6">
            <v>1.5</v>
          </cell>
        </row>
        <row r="7">
          <cell r="A7" t="str">
            <v>DEM</v>
          </cell>
          <cell r="B7">
            <v>0.54392167530000002</v>
          </cell>
          <cell r="C7">
            <v>1.8</v>
          </cell>
        </row>
        <row r="8">
          <cell r="A8" t="str">
            <v>EUR</v>
          </cell>
          <cell r="B8">
            <v>1.0638000000000001</v>
          </cell>
          <cell r="C8">
            <v>0.92500000000000004</v>
          </cell>
        </row>
        <row r="9">
          <cell r="A9" t="str">
            <v>FRF</v>
          </cell>
          <cell r="B9">
            <v>0.16217443480000002</v>
          </cell>
          <cell r="C9">
            <v>6.1</v>
          </cell>
        </row>
        <row r="10">
          <cell r="A10" t="str">
            <v>GBP</v>
          </cell>
          <cell r="B10">
            <v>1.6444000000000001</v>
          </cell>
          <cell r="C10">
            <v>0.6</v>
          </cell>
        </row>
        <row r="11">
          <cell r="A11" t="str">
            <v>HKD</v>
          </cell>
          <cell r="B11">
            <v>0.12873160750000001</v>
          </cell>
          <cell r="C11">
            <v>7.75</v>
          </cell>
        </row>
        <row r="12">
          <cell r="A12" t="str">
            <v>IDR</v>
          </cell>
          <cell r="B12">
            <v>1.192464E-4</v>
          </cell>
          <cell r="C12">
            <v>9800</v>
          </cell>
        </row>
        <row r="13">
          <cell r="A13" t="str">
            <v>INR</v>
          </cell>
          <cell r="B13">
            <v>2.2941041500000002E-2</v>
          </cell>
          <cell r="C13">
            <v>43.5</v>
          </cell>
        </row>
        <row r="14">
          <cell r="A14" t="str">
            <v>ITL</v>
          </cell>
          <cell r="B14">
            <v>5.4940830000000003E-4</v>
          </cell>
          <cell r="C14">
            <v>1800</v>
          </cell>
        </row>
        <row r="15">
          <cell r="A15" t="str">
            <v>JPY</v>
          </cell>
          <cell r="B15">
            <v>9.341429200000001E-3</v>
          </cell>
          <cell r="C15">
            <v>110</v>
          </cell>
        </row>
        <row r="16">
          <cell r="A16" t="str">
            <v>MYR</v>
          </cell>
          <cell r="B16">
            <v>0.26315789470000001</v>
          </cell>
          <cell r="C16">
            <v>3.8</v>
          </cell>
        </row>
        <row r="17">
          <cell r="A17" t="str">
            <v>NLG</v>
          </cell>
          <cell r="B17">
            <v>0.4827419744</v>
          </cell>
          <cell r="C17">
            <v>2.0499999999999998</v>
          </cell>
        </row>
        <row r="18">
          <cell r="A18" t="str">
            <v>NZD</v>
          </cell>
          <cell r="B18">
            <v>0.51819999999999999</v>
          </cell>
          <cell r="C18">
            <v>1.9</v>
          </cell>
        </row>
        <row r="19">
          <cell r="A19" t="str">
            <v>PHP</v>
          </cell>
          <cell r="B19">
            <v>2.4461839500000002E-2</v>
          </cell>
          <cell r="C19">
            <v>41</v>
          </cell>
        </row>
        <row r="20">
          <cell r="A20" t="str">
            <v>SGD</v>
          </cell>
          <cell r="B20">
            <v>0.58692334779999999</v>
          </cell>
          <cell r="C20">
            <v>1.7</v>
          </cell>
        </row>
        <row r="21">
          <cell r="A21" t="str">
            <v>THB</v>
          </cell>
          <cell r="B21">
            <v>2.4360535900000001E-2</v>
          </cell>
          <cell r="C21">
            <v>41</v>
          </cell>
        </row>
        <row r="22">
          <cell r="A22" t="str">
            <v>USD</v>
          </cell>
          <cell r="B22">
            <v>1</v>
          </cell>
          <cell r="C22">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sheetName val="Comment"/>
      <sheetName val="P&amp;L"/>
      <sheetName val="Var"/>
      <sheetName val="Annex-A"/>
      <sheetName val="Annex-B"/>
      <sheetName val="Annex-C"/>
      <sheetName val="Sum-Real"/>
      <sheetName val="GRAPDOM-EXP"/>
      <sheetName val="Sales-Adjust"/>
      <sheetName val="Thruput"/>
      <sheetName val="Waste"/>
      <sheetName val="RM Pur"/>
      <sheetName val="PTA-MEG"/>
      <sheetName val="RM Price Var"/>
      <sheetName val="Procons"/>
      <sheetName val="Details"/>
      <sheetName val="WC"/>
      <sheetName val="WC-Graphs"/>
      <sheetName val="Purchase"/>
      <sheetName val="Pur-Graphs"/>
      <sheetName val="CF"/>
      <sheetName val="FPG"/>
      <sheetName val="Rev Target"/>
      <sheetName val="NR AMER CON YTD"/>
      <sheetName val="Per Ton"/>
      <sheetName val="Variance_Month_YTD"/>
      <sheetName val="Database"/>
      <sheetName val="Index_Q3"/>
      <sheetName val="RM_Pur"/>
      <sheetName val="RM_Price_Var"/>
      <sheetName val="Rev_Target"/>
      <sheetName val="NR_AMER_CON_YTD"/>
      <sheetName val="Per_Ton"/>
      <sheetName val="Contract"/>
      <sheetName val="EXPSCHE"/>
      <sheetName val="stat local"/>
      <sheetName val="Costing"/>
      <sheetName val="Note"/>
      <sheetName val="AllData"/>
      <sheetName val="Data Validation"/>
      <sheetName val="IRP"/>
      <sheetName val="Pricing-Updated by J. Simpson"/>
      <sheetName val="K100 Lead"/>
    </sheetNames>
    <sheetDataSet>
      <sheetData sheetId="0" refreshError="1">
        <row r="1">
          <cell r="H1" t="str">
            <v>Q1</v>
          </cell>
          <cell r="I1" t="str">
            <v>Q2</v>
          </cell>
          <cell r="J1" t="str">
            <v>Q3</v>
          </cell>
        </row>
        <row r="2">
          <cell r="H2">
            <v>1</v>
          </cell>
          <cell r="I2">
            <v>0</v>
          </cell>
          <cell r="J2">
            <v>0</v>
          </cell>
        </row>
        <row r="3">
          <cell r="H3">
            <v>2</v>
          </cell>
          <cell r="I3">
            <v>0</v>
          </cell>
          <cell r="J3">
            <v>0</v>
          </cell>
        </row>
        <row r="4">
          <cell r="H4">
            <v>3</v>
          </cell>
          <cell r="I4">
            <v>0</v>
          </cell>
          <cell r="J4">
            <v>0</v>
          </cell>
        </row>
        <row r="5">
          <cell r="H5">
            <v>3</v>
          </cell>
          <cell r="I5">
            <v>1</v>
          </cell>
          <cell r="J5">
            <v>0</v>
          </cell>
        </row>
        <row r="6">
          <cell r="H6">
            <v>3</v>
          </cell>
          <cell r="I6">
            <v>2</v>
          </cell>
          <cell r="J6">
            <v>0</v>
          </cell>
        </row>
        <row r="7">
          <cell r="H7">
            <v>3</v>
          </cell>
          <cell r="I7">
            <v>3</v>
          </cell>
          <cell r="J7">
            <v>0</v>
          </cell>
        </row>
        <row r="8">
          <cell r="H8">
            <v>3</v>
          </cell>
          <cell r="I8">
            <v>3</v>
          </cell>
          <cell r="J8">
            <v>1</v>
          </cell>
        </row>
        <row r="9">
          <cell r="H9">
            <v>3</v>
          </cell>
          <cell r="I9">
            <v>3</v>
          </cell>
          <cell r="J9">
            <v>2</v>
          </cell>
        </row>
        <row r="10">
          <cell r="H10">
            <v>3</v>
          </cell>
          <cell r="I10">
            <v>3</v>
          </cell>
          <cell r="J10">
            <v>3</v>
          </cell>
        </row>
        <row r="11">
          <cell r="H11">
            <v>3</v>
          </cell>
          <cell r="I11">
            <v>3</v>
          </cell>
          <cell r="J11">
            <v>3</v>
          </cell>
        </row>
        <row r="12">
          <cell r="H12">
            <v>3</v>
          </cell>
          <cell r="I12">
            <v>3</v>
          </cell>
          <cell r="J12">
            <v>3</v>
          </cell>
        </row>
        <row r="13">
          <cell r="H13">
            <v>3</v>
          </cell>
          <cell r="I13">
            <v>3</v>
          </cell>
          <cell r="J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olyester"/>
      <sheetName val="Source-Poly"/>
      <sheetName val="Pet Resin"/>
      <sheetName val="Source-Pet"/>
      <sheetName val="BS"/>
      <sheetName val="Pet_Resin"/>
    </sheetNames>
    <sheetDataSet>
      <sheetData sheetId="0" refreshError="1">
        <row r="1">
          <cell r="H1" t="str">
            <v>Q4</v>
          </cell>
        </row>
        <row r="2">
          <cell r="H2">
            <v>0</v>
          </cell>
        </row>
        <row r="3">
          <cell r="H3">
            <v>0</v>
          </cell>
        </row>
        <row r="4">
          <cell r="H4">
            <v>0</v>
          </cell>
        </row>
        <row r="5">
          <cell r="H5">
            <v>0</v>
          </cell>
        </row>
        <row r="6">
          <cell r="H6">
            <v>0</v>
          </cell>
        </row>
        <row r="7">
          <cell r="H7">
            <v>0</v>
          </cell>
        </row>
        <row r="8">
          <cell r="H8">
            <v>0</v>
          </cell>
        </row>
        <row r="9">
          <cell r="H9">
            <v>0</v>
          </cell>
        </row>
        <row r="10">
          <cell r="H10">
            <v>0</v>
          </cell>
        </row>
        <row r="11">
          <cell r="H11">
            <v>1</v>
          </cell>
        </row>
        <row r="12">
          <cell r="H12">
            <v>2</v>
          </cell>
        </row>
        <row r="13">
          <cell r="H13">
            <v>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B 1 - Current"/>
      <sheetName val="SCB 2 - Current"/>
      <sheetName val="SCB 1 _ Current"/>
      <sheetName val="SCB 2 _ Current"/>
      <sheetName val="Bงบต้นทุนC"/>
      <sheetName val="2.DL "/>
      <sheetName val="2.2 IDL"/>
      <sheetName val="TrialBalance Q3-2002"/>
      <sheetName val="SKA"/>
      <sheetName val="เขตการค้าย่อย"/>
      <sheetName val="Seal 1-07-04"/>
      <sheetName val="1149"/>
      <sheetName val="BALANCE SHEET "/>
      <sheetName val="03中"/>
      <sheetName val="เงินกู้ธนชาติ"/>
      <sheetName val="เงินกู้ MGC"/>
      <sheetName val="ตั๋วเงินรับ"/>
      <sheetName val="CIPA"/>
      <sheetName val="Reftable"/>
      <sheetName val="Disposal"/>
      <sheetName val="FP Friends Other"/>
      <sheetName val="Accts_ET"/>
      <sheetName val="BANK"/>
      <sheetName val="BS"/>
      <sheetName val="HPL"/>
      <sheetName val="HBS"/>
      <sheetName val="ข้อมูล PM"/>
      <sheetName val="oresreqsum"/>
      <sheetName val="Sal"/>
      <sheetName val="ชื่อหุ้น"/>
      <sheetName val="BUILD95"/>
      <sheetName val="N-4 Patent right"/>
      <sheetName val="Allocate96-98"/>
      <sheetName val="desc"/>
      <sheetName val="Invoice"/>
      <sheetName val="type"/>
      <sheetName val="B&amp;S 1999"/>
      <sheetName val="คชจ.ดำเนินงาน6-43"/>
      <sheetName val="ACS Revenue"/>
      <sheetName val="관세"/>
      <sheetName val="TB-2001-Apr'01"/>
      <sheetName val="Budgets"/>
      <sheetName val="Update_041110"/>
      <sheetName val="sub-mat2011"/>
      <sheetName val="Sheet1"/>
      <sheetName val="Sheet2"/>
      <sheetName val="Sheet3"/>
      <sheetName val="10-1 Media"/>
      <sheetName val="10-cut"/>
      <sheetName val="TB Worksheet"/>
      <sheetName val="DealerData"/>
      <sheetName val="TB_2001_Apr_01"/>
      <sheetName val="P&amp;L Rates"/>
      <sheetName val="PRICE LIST"/>
      <sheetName val="data"/>
      <sheetName val="FG Joint"/>
      <sheetName val="Non Movement"/>
      <sheetName val="สรุปรวม"/>
      <sheetName val="Exp"/>
      <sheetName val="ยอดkill1005"/>
      <sheetName val="Master"/>
      <sheetName val="Assumptions"/>
      <sheetName val="Sap_927_Vdr"/>
      <sheetName val="DEP12"/>
      <sheetName val="เครื่องตกแต่ง"/>
      <sheetName val="อาคาร"/>
      <sheetName val="part-import"/>
      <sheetName val="GLTable"/>
      <sheetName val="M1,2"/>
      <sheetName val="Item Code - Machine"/>
      <sheetName val="M9"/>
      <sheetName val="SCB_1_-_Current"/>
      <sheetName val="SCB_2_-_Current"/>
      <sheetName val="SCB_1___Current"/>
      <sheetName val="SCB_2___Current"/>
      <sheetName val="IncidentsEAP"/>
      <sheetName val="Rate"/>
      <sheetName val="Jun 06"/>
      <sheetName val="Mkt Dev 1291 ONL 1290 - 1010"/>
      <sheetName val="DataInput1"/>
      <sheetName val="Detail-Sep"/>
      <sheetName val="REVENUE"/>
      <sheetName val="MA"/>
      <sheetName val="B053 (990701)공정실적PP%계산"/>
      <sheetName val="recon"/>
      <sheetName val="S33"/>
      <sheetName val="141010"/>
      <sheetName val="ap"/>
      <sheetName val="Compare"/>
      <sheetName val="ELEC45-01"/>
      <sheetName val="ADJ - RATE"/>
      <sheetName val="cc Nov08"/>
      <sheetName val="2003 Growth"/>
      <sheetName val="[BANK.XLS뉮׾_x0003_㌏Joint"/>
      <sheetName val="CST1198"/>
      <sheetName val="BS-SCH"/>
      <sheetName val="Front"/>
      <sheetName val="Other_Sch"/>
      <sheetName val="MPT 07 Sale Forecast"/>
      <sheetName val="MPT 08 Sale Forecast"/>
      <sheetName val="TL Scrap rate"/>
      <sheetName val="065005s"/>
      <sheetName val="Juta"/>
      <sheetName val="DLD Query Query Query"/>
      <sheetName val="หักกลบ-ลบหนี้"/>
      <sheetName val="19"/>
      <sheetName val="Header"/>
      <sheetName val="Lead"/>
      <sheetName val="RANK"/>
      <sheetName val="FA"/>
      <sheetName val="見積表紙原紙"/>
      <sheetName val="_BANK.XLS뉮׾_x005f_x0003_㌏Joint"/>
      <sheetName val="BS-Thai"/>
      <sheetName val="IBASE"/>
      <sheetName val=" Direct load "/>
      <sheetName val="ProductData"/>
      <sheetName val="Seal_1-07-04"/>
      <sheetName val="BALANCE_SHEET_"/>
      <sheetName val="เงินกู้_MGC"/>
      <sheetName val="ข้อมูล_PM"/>
      <sheetName val="FG_Joint"/>
      <sheetName val="Non_Movement"/>
      <sheetName val="สมมติฐาน"/>
      <sheetName val="TB SAP"/>
      <sheetName val="130709"/>
      <sheetName val="Cover2"/>
      <sheetName val="Selling and Admins (DONE)"/>
      <sheetName val="SCB_1_-_Current1"/>
      <sheetName val="SCB_2_-_Current1"/>
      <sheetName val="SCB_1___Current1"/>
      <sheetName val="SCB_2___Current1"/>
      <sheetName val="2_DL_"/>
      <sheetName val="2_2_IDL"/>
      <sheetName val="TrialBalance_Q3-2002"/>
      <sheetName val="FP_Friends_Other"/>
      <sheetName val="ACS_Revenue"/>
      <sheetName val="N-4_Patent_right"/>
      <sheetName val="B&amp;S_1999"/>
      <sheetName val="คชจ_ดำเนินงาน6-43"/>
      <sheetName val="P&amp;L_Rates"/>
      <sheetName val="PRICE_LIST"/>
      <sheetName val="Jun_06"/>
      <sheetName val="Mkt_Dev_1291_ONL_1290_-_1010"/>
      <sheetName val="TB_Worksheet"/>
      <sheetName val="ADJ_-_RATE"/>
      <sheetName val="Item_Code_-_Machine"/>
      <sheetName val="B053_(990701)공정실적PP%계산"/>
      <sheetName val="cc_Nov08"/>
      <sheetName val="2003_Growth"/>
      <sheetName val="03?"/>
      <sheetName val="ops tb"/>
      <sheetName val="Nonmove"/>
      <sheetName val="Standing Data"/>
      <sheetName val="SCB_1_-_Current2"/>
      <sheetName val="SCB_2_-_Current2"/>
      <sheetName val="SCB_1___Current2"/>
      <sheetName val="SCB_2___Current2"/>
      <sheetName val="Seal_1-07-042"/>
      <sheetName val="BALANCE_SHEET_2"/>
      <sheetName val="เงินกู้_MGC2"/>
      <sheetName val="ข้อมูล_PM2"/>
      <sheetName val="FG_Joint2"/>
      <sheetName val="Non_Movement2"/>
      <sheetName val="_Direct_load_1"/>
      <sheetName val="2_DL_1"/>
      <sheetName val="2_2_IDL1"/>
      <sheetName val="TrialBalance_Q3-20021"/>
      <sheetName val="FP_Friends_Other1"/>
      <sheetName val="ACS_Revenue1"/>
      <sheetName val="N-4_Patent_right1"/>
      <sheetName val="B&amp;S_19991"/>
      <sheetName val="คชจ_ดำเนินงาน6-431"/>
      <sheetName val="P&amp;L_Rates1"/>
      <sheetName val="PRICE_LIST1"/>
      <sheetName val="TB_SAP1"/>
      <sheetName val="Jun_061"/>
      <sheetName val="Seal_1-07-041"/>
      <sheetName val="BALANCE_SHEET_1"/>
      <sheetName val="เงินกู้_MGC1"/>
      <sheetName val="ข้อมูล_PM1"/>
      <sheetName val="FG_Joint1"/>
      <sheetName val="Non_Movement1"/>
      <sheetName val="_Direct_load_"/>
      <sheetName val="TB_SAP"/>
      <sheetName val="CUSTOMER"/>
      <sheetName val="pa group"/>
      <sheetName val="F1 Log On"/>
      <sheetName val="43"/>
      <sheetName val="REC GROUP"/>
      <sheetName val="Write off"/>
      <sheetName val="JV"/>
      <sheetName val="Clientes"/>
      <sheetName val="Op_Produccion"/>
      <sheetName val="MMRR"/>
      <sheetName val="Details"/>
      <sheetName val="List"/>
      <sheetName val="Unrecorded Misstatement"/>
      <sheetName val="Main"/>
      <sheetName val="INV(未作成)"/>
      <sheetName val="N-2"/>
      <sheetName val="Spa Sales"/>
      <sheetName val="FF-3"/>
      <sheetName val="CRITERIA1"/>
      <sheetName val="Parameters"/>
      <sheetName val="ADVANCE-STAFF"/>
      <sheetName val="Links"/>
      <sheetName val="SCB_1_-_Current3"/>
      <sheetName val="SCB_2_-_Current3"/>
      <sheetName val="SCB_1___Current3"/>
      <sheetName val="SCB_2___Current3"/>
      <sheetName val="2_DL_2"/>
      <sheetName val="2_2_IDL2"/>
      <sheetName val="Seal_1-07-043"/>
      <sheetName val="BALANCE_SHEET_3"/>
      <sheetName val="TrialBalance_Q3-20022"/>
      <sheetName val="เงินกู้_MGC3"/>
      <sheetName val="FP_Friends_Other2"/>
      <sheetName val="ข้อมูล_PM3"/>
      <sheetName val="ACS_Revenue2"/>
      <sheetName val="N-4_Patent_right2"/>
      <sheetName val="B&amp;S_19992"/>
      <sheetName val="คชจ_ดำเนินงาน6-432"/>
      <sheetName val="P&amp;L_Rates2"/>
      <sheetName val="PRICE_LIST2"/>
      <sheetName val="FG_Joint3"/>
      <sheetName val="Non_Movement3"/>
      <sheetName val="Jun_062"/>
      <sheetName val="10-1_Media"/>
      <sheetName val="MPT_07_Sale_Forecast"/>
      <sheetName val="MPT_08_Sale_Forecast"/>
      <sheetName val="TL_Scrap_rate"/>
      <sheetName val="Selling_and_Admins_(DONE)"/>
      <sheetName val="_Direct_load_2"/>
      <sheetName val="TB_SAP2"/>
      <sheetName val="Standing_Data"/>
      <sheetName val="ops_tb"/>
      <sheetName val="Sale 0502"/>
      <sheetName val="AP-FAsb"/>
      <sheetName val="PLL"/>
      <sheetName val="PP"/>
      <sheetName val="SCB_1_-_Current4"/>
      <sheetName val="SCB_2_-_Current4"/>
      <sheetName val="SCB_1___Current4"/>
      <sheetName val="SCB_2___Current4"/>
      <sheetName val="2_DL_3"/>
      <sheetName val="2_2_IDL3"/>
      <sheetName val="Seal_1-07-044"/>
      <sheetName val="BALANCE_SHEET_4"/>
      <sheetName val="TrialBalance_Q3-20023"/>
      <sheetName val="เงินกู้_MGC4"/>
      <sheetName val="FP_Friends_Other3"/>
      <sheetName val="ข้อมูล_PM4"/>
      <sheetName val="ACS_Revenue3"/>
      <sheetName val="N-4_Patent_right3"/>
      <sheetName val="B&amp;S_19993"/>
      <sheetName val="คชจ_ดำเนินงาน6-433"/>
      <sheetName val="P&amp;L_Rates3"/>
      <sheetName val="PRICE_LIST3"/>
      <sheetName val="FG_Joint4"/>
      <sheetName val="Non_Movement4"/>
      <sheetName val="Jun_063"/>
      <sheetName val="Mkt_Dev_1291_ONL_1290_-_10101"/>
      <sheetName val="TB_Worksheet1"/>
      <sheetName val="ADJ_-_RATE1"/>
      <sheetName val="Item_Code_-_Machine1"/>
      <sheetName val="B053_(990701)공정실적PP%계산1"/>
      <sheetName val="cc_Nov081"/>
      <sheetName val="2003_Growth1"/>
      <sheetName val="10-1_Media1"/>
      <sheetName val="MPT_07_Sale_Forecast1"/>
      <sheetName val="MPT_08_Sale_Forecast1"/>
      <sheetName val="TL_Scrap_rate1"/>
      <sheetName val="Selling_and_Admins_(DONE)1"/>
      <sheetName val="_Direct_load_3"/>
      <sheetName val="TB_SAP3"/>
      <sheetName val="Standing_Data1"/>
      <sheetName val="ops_tb1"/>
      <sheetName val="pa_group"/>
      <sheetName val="F1_Log_On"/>
      <sheetName val="DLD_Query_Query_Query"/>
      <sheetName val="Unrecorded_Misstatement"/>
      <sheetName val="[BANK_XLS뉮׾㌏Joint"/>
      <sheetName val="REC_GROUP"/>
      <sheetName val="Sale_0502"/>
      <sheetName val="03_"/>
      <sheetName val="U-5.2"/>
      <sheetName val="TB12-42"/>
      <sheetName val="Write_off"/>
      <sheetName val="Spa_Sales"/>
      <sheetName val="#REF"/>
      <sheetName val="RPR3050"/>
      <sheetName val="Seagate _share_in_units"/>
      <sheetName val="total"/>
      <sheetName val="STATEMENT"/>
      <sheetName val="Menu"/>
      <sheetName val="Detail_เงินให้กู้"/>
      <sheetName val="TB"/>
      <sheetName val=""/>
    </sheetNames>
    <sheetDataSet>
      <sheetData sheetId="0" refreshError="1">
        <row r="10">
          <cell r="F10">
            <v>1746.43</v>
          </cell>
        </row>
      </sheetData>
      <sheetData sheetId="1" refreshError="1">
        <row r="10">
          <cell r="F10">
            <v>1746.43</v>
          </cell>
        </row>
        <row r="11">
          <cell r="F11">
            <v>-3312240.22</v>
          </cell>
        </row>
      </sheetData>
      <sheetData sheetId="2">
        <row r="10">
          <cell r="F10">
            <v>115</v>
          </cell>
        </row>
      </sheetData>
      <sheetData sheetId="3">
        <row r="10">
          <cell r="F10">
            <v>115</v>
          </cell>
        </row>
      </sheetData>
      <sheetData sheetId="4" refreshError="1"/>
      <sheetData sheetId="5">
        <row r="10">
          <cell r="F10">
            <v>1746.43</v>
          </cell>
        </row>
      </sheetData>
      <sheetData sheetId="6">
        <row r="10">
          <cell r="F10">
            <v>1746.43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
          <cell r="F10">
            <v>115</v>
          </cell>
        </row>
      </sheetData>
      <sheetData sheetId="41" refreshError="1"/>
      <sheetData sheetId="42">
        <row r="10">
          <cell r="F10">
            <v>115</v>
          </cell>
        </row>
      </sheetData>
      <sheetData sheetId="43">
        <row r="10">
          <cell r="F10">
            <v>115</v>
          </cell>
        </row>
      </sheetData>
      <sheetData sheetId="44">
        <row r="10">
          <cell r="F10">
            <v>115</v>
          </cell>
        </row>
      </sheetData>
      <sheetData sheetId="45">
        <row r="10">
          <cell r="F10">
            <v>115</v>
          </cell>
        </row>
      </sheetData>
      <sheetData sheetId="46">
        <row r="10">
          <cell r="F10">
            <v>115</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row r="10">
          <cell r="F10">
            <v>1746.43</v>
          </cell>
        </row>
      </sheetData>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row r="10">
          <cell r="F10">
            <v>1746.43</v>
          </cell>
        </row>
      </sheetData>
      <sheetData sheetId="173"/>
      <sheetData sheetId="174"/>
      <sheetData sheetId="175">
        <row r="10">
          <cell r="F10">
            <v>1746.43</v>
          </cell>
        </row>
      </sheetData>
      <sheetData sheetId="176">
        <row r="10">
          <cell r="F10">
            <v>1746.43</v>
          </cell>
        </row>
      </sheetData>
      <sheetData sheetId="177"/>
      <sheetData sheetId="178">
        <row r="10">
          <cell r="F10">
            <v>1746.43</v>
          </cell>
        </row>
      </sheetData>
      <sheetData sheetId="179">
        <row r="10">
          <cell r="F10">
            <v>1746.43</v>
          </cell>
        </row>
      </sheetData>
      <sheetData sheetId="180"/>
      <sheetData sheetId="181">
        <row r="10">
          <cell r="F10">
            <v>1746.43</v>
          </cell>
        </row>
      </sheetData>
      <sheetData sheetId="182">
        <row r="10">
          <cell r="F10">
            <v>1746.43</v>
          </cell>
        </row>
      </sheetData>
      <sheetData sheetId="183">
        <row r="10">
          <cell r="F10">
            <v>1746.43</v>
          </cell>
        </row>
      </sheetData>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ow r="10">
          <cell r="F10">
            <v>1746.43</v>
          </cell>
        </row>
      </sheetData>
      <sheetData sheetId="207">
        <row r="10">
          <cell r="F10">
            <v>1746.43</v>
          </cell>
        </row>
      </sheetData>
      <sheetData sheetId="208">
        <row r="10">
          <cell r="F10">
            <v>1746.43</v>
          </cell>
        </row>
      </sheetData>
      <sheetData sheetId="209">
        <row r="10">
          <cell r="F10">
            <v>1746.43</v>
          </cell>
        </row>
      </sheetData>
      <sheetData sheetId="210">
        <row r="10">
          <cell r="F10">
            <v>1746.43</v>
          </cell>
        </row>
      </sheetData>
      <sheetData sheetId="211">
        <row r="10">
          <cell r="F10">
            <v>1746.43</v>
          </cell>
        </row>
      </sheetData>
      <sheetData sheetId="212">
        <row r="10">
          <cell r="F10">
            <v>1746.43</v>
          </cell>
        </row>
      </sheetData>
      <sheetData sheetId="213">
        <row r="10">
          <cell r="F10">
            <v>1746.43</v>
          </cell>
        </row>
      </sheetData>
      <sheetData sheetId="214">
        <row r="10">
          <cell r="F10">
            <v>1746.43</v>
          </cell>
        </row>
      </sheetData>
      <sheetData sheetId="215">
        <row r="10">
          <cell r="F10">
            <v>1746.43</v>
          </cell>
        </row>
      </sheetData>
      <sheetData sheetId="216">
        <row r="10">
          <cell r="F10">
            <v>1746.43</v>
          </cell>
        </row>
      </sheetData>
      <sheetData sheetId="217">
        <row r="10">
          <cell r="F10">
            <v>1746.43</v>
          </cell>
        </row>
      </sheetData>
      <sheetData sheetId="218">
        <row r="10">
          <cell r="F10">
            <v>1746.43</v>
          </cell>
        </row>
      </sheetData>
      <sheetData sheetId="219">
        <row r="10">
          <cell r="F10">
            <v>1746.43</v>
          </cell>
        </row>
      </sheetData>
      <sheetData sheetId="220">
        <row r="10">
          <cell r="F10">
            <v>1746.43</v>
          </cell>
        </row>
      </sheetData>
      <sheetData sheetId="221">
        <row r="10">
          <cell r="F10">
            <v>1746.43</v>
          </cell>
        </row>
      </sheetData>
      <sheetData sheetId="222">
        <row r="10">
          <cell r="F10">
            <v>1746.43</v>
          </cell>
        </row>
      </sheetData>
      <sheetData sheetId="223">
        <row r="10">
          <cell r="F10">
            <v>1746.43</v>
          </cell>
        </row>
      </sheetData>
      <sheetData sheetId="224">
        <row r="10">
          <cell r="F10">
            <v>1746.43</v>
          </cell>
        </row>
      </sheetData>
      <sheetData sheetId="225">
        <row r="10">
          <cell r="F10">
            <v>1746.43</v>
          </cell>
        </row>
      </sheetData>
      <sheetData sheetId="226">
        <row r="10">
          <cell r="F10">
            <v>1746.43</v>
          </cell>
        </row>
      </sheetData>
      <sheetData sheetId="227">
        <row r="10">
          <cell r="F10">
            <v>1746.43</v>
          </cell>
        </row>
      </sheetData>
      <sheetData sheetId="228"/>
      <sheetData sheetId="229"/>
      <sheetData sheetId="230"/>
      <sheetData sheetId="231"/>
      <sheetData sheetId="232"/>
      <sheetData sheetId="233"/>
      <sheetData sheetId="234"/>
      <sheetData sheetId="235"/>
      <sheetData sheetId="236" refreshError="1"/>
      <sheetData sheetId="237" refreshError="1"/>
      <sheetData sheetId="238" refreshError="1"/>
      <sheetData sheetId="239" refreshError="1"/>
      <sheetData sheetId="240">
        <row r="10">
          <cell r="F10">
            <v>1746.43</v>
          </cell>
        </row>
      </sheetData>
      <sheetData sheetId="241">
        <row r="10">
          <cell r="F10">
            <v>1746.43</v>
          </cell>
        </row>
      </sheetData>
      <sheetData sheetId="242">
        <row r="10">
          <cell r="F10">
            <v>1746.43</v>
          </cell>
        </row>
      </sheetData>
      <sheetData sheetId="243">
        <row r="10">
          <cell r="F10">
            <v>1746.43</v>
          </cell>
        </row>
      </sheetData>
      <sheetData sheetId="244">
        <row r="10">
          <cell r="F10">
            <v>1746.43</v>
          </cell>
        </row>
      </sheetData>
      <sheetData sheetId="245">
        <row r="10">
          <cell r="F10">
            <v>1746.43</v>
          </cell>
        </row>
      </sheetData>
      <sheetData sheetId="246" refreshError="1"/>
      <sheetData sheetId="247" refreshError="1"/>
      <sheetData sheetId="248" refreshError="1"/>
      <sheetData sheetId="249" refreshError="1"/>
      <sheetData sheetId="250" refreshError="1"/>
      <sheetData sheetId="251" refreshError="1"/>
      <sheetData sheetId="252">
        <row r="10">
          <cell r="F10">
            <v>1746.43</v>
          </cell>
        </row>
      </sheetData>
      <sheetData sheetId="253">
        <row r="10">
          <cell r="F10">
            <v>1746.43</v>
          </cell>
        </row>
      </sheetData>
      <sheetData sheetId="254">
        <row r="10">
          <cell r="F10">
            <v>1746.43</v>
          </cell>
        </row>
      </sheetData>
      <sheetData sheetId="255">
        <row r="10">
          <cell r="F10">
            <v>1746.43</v>
          </cell>
        </row>
      </sheetData>
      <sheetData sheetId="256">
        <row r="10">
          <cell r="F10">
            <v>1746.43</v>
          </cell>
        </row>
      </sheetData>
      <sheetData sheetId="257">
        <row r="10">
          <cell r="F10">
            <v>1746.43</v>
          </cell>
        </row>
      </sheetData>
      <sheetData sheetId="258">
        <row r="10">
          <cell r="F10">
            <v>1746.43</v>
          </cell>
        </row>
      </sheetData>
      <sheetData sheetId="259">
        <row r="10">
          <cell r="F10">
            <v>1746.43</v>
          </cell>
        </row>
      </sheetData>
      <sheetData sheetId="260">
        <row r="10">
          <cell r="F10">
            <v>1746.43</v>
          </cell>
        </row>
      </sheetData>
      <sheetData sheetId="261">
        <row r="10">
          <cell r="F10">
            <v>1746.43</v>
          </cell>
        </row>
      </sheetData>
      <sheetData sheetId="262">
        <row r="10">
          <cell r="F10">
            <v>1746.43</v>
          </cell>
        </row>
      </sheetData>
      <sheetData sheetId="263">
        <row r="10">
          <cell r="F10">
            <v>1746.43</v>
          </cell>
        </row>
      </sheetData>
      <sheetData sheetId="264">
        <row r="10">
          <cell r="F10">
            <v>1746.43</v>
          </cell>
        </row>
      </sheetData>
      <sheetData sheetId="265">
        <row r="10">
          <cell r="F10">
            <v>1746.43</v>
          </cell>
        </row>
      </sheetData>
      <sheetData sheetId="266">
        <row r="10">
          <cell r="F10">
            <v>1746.43</v>
          </cell>
        </row>
      </sheetData>
      <sheetData sheetId="267">
        <row r="10">
          <cell r="F10">
            <v>1746.43</v>
          </cell>
        </row>
      </sheetData>
      <sheetData sheetId="268">
        <row r="10">
          <cell r="F10">
            <v>1746.43</v>
          </cell>
        </row>
      </sheetData>
      <sheetData sheetId="269">
        <row r="10">
          <cell r="F10">
            <v>1746.43</v>
          </cell>
        </row>
      </sheetData>
      <sheetData sheetId="270">
        <row r="10">
          <cell r="F10">
            <v>1746.43</v>
          </cell>
        </row>
      </sheetData>
      <sheetData sheetId="271">
        <row r="10">
          <cell r="F10">
            <v>1746.43</v>
          </cell>
        </row>
      </sheetData>
      <sheetData sheetId="272">
        <row r="10">
          <cell r="F10">
            <v>1746.43</v>
          </cell>
        </row>
      </sheetData>
      <sheetData sheetId="273">
        <row r="10">
          <cell r="F10">
            <v>1746.43</v>
          </cell>
        </row>
      </sheetData>
      <sheetData sheetId="274">
        <row r="10">
          <cell r="F10">
            <v>1746.43</v>
          </cell>
        </row>
      </sheetData>
      <sheetData sheetId="275">
        <row r="10">
          <cell r="F10">
            <v>1746.43</v>
          </cell>
        </row>
      </sheetData>
      <sheetData sheetId="276">
        <row r="10">
          <cell r="F10">
            <v>1746.43</v>
          </cell>
        </row>
      </sheetData>
      <sheetData sheetId="277">
        <row r="10">
          <cell r="F10">
            <v>1746.43</v>
          </cell>
        </row>
      </sheetData>
      <sheetData sheetId="278">
        <row r="10">
          <cell r="F10">
            <v>1746.43</v>
          </cell>
        </row>
      </sheetData>
      <sheetData sheetId="279">
        <row r="10">
          <cell r="F10">
            <v>1746.43</v>
          </cell>
        </row>
      </sheetData>
      <sheetData sheetId="280">
        <row r="10">
          <cell r="F10">
            <v>1746.43</v>
          </cell>
        </row>
      </sheetData>
      <sheetData sheetId="281">
        <row r="10">
          <cell r="F10">
            <v>1746.43</v>
          </cell>
        </row>
      </sheetData>
      <sheetData sheetId="282">
        <row r="10">
          <cell r="F10">
            <v>1746.43</v>
          </cell>
        </row>
      </sheetData>
      <sheetData sheetId="283">
        <row r="10">
          <cell r="F10">
            <v>1746.43</v>
          </cell>
        </row>
      </sheetData>
      <sheetData sheetId="284" refreshError="1"/>
      <sheetData sheetId="285" refreshError="1"/>
      <sheetData sheetId="286" refreshError="1"/>
      <sheetData sheetId="287"/>
      <sheetData sheetId="288"/>
      <sheetData sheetId="289" refreshError="1"/>
      <sheetData sheetId="290">
        <row r="4">
          <cell r="B4">
            <v>111874</v>
          </cell>
        </row>
      </sheetData>
      <sheetData sheetId="291" refreshError="1"/>
      <sheetData sheetId="292" refreshError="1"/>
      <sheetData sheetId="293" refreshError="1"/>
      <sheetData sheetId="294" refreshError="1"/>
      <sheetData sheetId="295" refreshError="1"/>
      <sheetData sheetId="296" refreshError="1"/>
      <sheetData sheetId="29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Packing PSF"/>
      <sheetName val="S&amp;S BGT"/>
      <sheetName val="Mr.Kella"/>
      <sheetName val="Qty"/>
      <sheetName val="Process"/>
      <sheetName val="Graph MTD"/>
      <sheetName val="Graph YTD"/>
      <sheetName val="Value"/>
      <sheetName val="Sheet2"/>
      <sheetName val="S_S BGT"/>
      <sheetName val="Index sheet"/>
      <sheetName val="Reconciliation"/>
      <sheetName val="Annex"/>
      <sheetName val="MIS Co"/>
      <sheetName val="Variance"/>
      <sheetName val="Issues"/>
      <sheetName val="CAPEX "/>
      <sheetName val="BS"/>
      <sheetName val="Income Stt"/>
      <sheetName val="Regions P&amp;L"/>
      <sheetName val="Schedules to IS"/>
      <sheetName val="Cash Flow"/>
      <sheetName val="Schedules to BS"/>
      <sheetName val=" RM Stock Mvmnt"/>
      <sheetName val="RM Procurement "/>
      <sheetName val="RM norms-Actual"/>
      <sheetName val="Sales Delta "/>
      <sheetName val="sales delta pivot"/>
      <sheetName val="Regions stock stt"/>
      <sheetName val="Utility"/>
      <sheetName val="WIP"/>
      <sheetName val="FG Stock Mvmnt"/>
      <sheetName val="AR Ageing "/>
      <sheetName val="Customer rebates"/>
      <sheetName val="Fin Covenants "/>
      <sheetName val="sales Return"/>
      <sheetName val="Cont_ Detail"/>
      <sheetName val="Break up of RMcost"/>
      <sheetName val="PRM"/>
      <sheetName val="NBCA_2001_Completed"/>
      <sheetName val="SCB 1 - Current"/>
      <sheetName val="SCB 2 - Current"/>
      <sheetName val="TAKE IN"/>
      <sheetName val="TAKE OUT"/>
      <sheetName val="Packing_PSF"/>
      <sheetName val="S&amp;S_BGT"/>
      <sheetName val="Mr_Kella"/>
      <sheetName val="Graph_MTD"/>
      <sheetName val="Graph_YTD"/>
      <sheetName val="S_S_BGT"/>
      <sheetName val="Index_sheet"/>
      <sheetName val="MIS_Co"/>
      <sheetName val="CAPEX_"/>
      <sheetName val="Income_Stt"/>
      <sheetName val="Regions_P&amp;L"/>
      <sheetName val="Schedules_to_IS"/>
      <sheetName val="Cash_Flow"/>
      <sheetName val="Schedules_to_BS"/>
      <sheetName val="_RM_Stock_Mvmnt"/>
      <sheetName val="RM_Procurement_"/>
      <sheetName val="RM_norms-Actual"/>
      <sheetName val="Sales_Delta_"/>
      <sheetName val="sales_delta_pivot"/>
      <sheetName val="Regions_stock_stt"/>
      <sheetName val="FG_Stock_Mvmnt"/>
      <sheetName val="AR_Ageing_"/>
      <sheetName val="Customer_rebates"/>
      <sheetName val="Fin_Covenants_"/>
      <sheetName val="sales_Return"/>
      <sheetName val="Cont__Detail"/>
      <sheetName val="ACCODE"/>
      <sheetName val="Contract"/>
      <sheetName val="EXPSCHE"/>
      <sheetName val="PROD06"/>
      <sheetName val="PRMT-03"/>
      <sheetName val="Backpage"/>
      <sheetName val="BASIS"/>
      <sheetName val="AllData"/>
      <sheetName val="Sheet8"/>
      <sheetName val="DatabaseNew"/>
      <sheetName val="Dashboard"/>
      <sheetName val="Selling &amp; Admin"/>
      <sheetName val="SAR other2015"/>
      <sheetName val="Table"/>
      <sheetName val="FY2015vs2016"/>
      <sheetName val="Months2016ActBud"/>
      <sheetName val="Summary"/>
      <sheetName val="PRMT-06"/>
      <sheetName val="2013 Result"/>
      <sheetName val="2014 Budget"/>
      <sheetName val="PLANDT"/>
      <sheetName val="합계"/>
      <sheetName val="GROUPING"/>
      <sheetName val="Data"/>
    </sheetNames>
    <sheetDataSet>
      <sheetData sheetId="0" refreshError="1"/>
      <sheetData sheetId="1" refreshError="1"/>
      <sheetData sheetId="2" refreshError="1">
        <row r="2">
          <cell r="S2" t="str">
            <v>A/c</v>
          </cell>
        </row>
        <row r="3">
          <cell r="S3">
            <v>1161</v>
          </cell>
        </row>
        <row r="4">
          <cell r="S4">
            <v>4210</v>
          </cell>
        </row>
        <row r="5">
          <cell r="S5">
            <v>5310</v>
          </cell>
        </row>
        <row r="6">
          <cell r="S6">
            <v>5320</v>
          </cell>
        </row>
        <row r="7">
          <cell r="S7">
            <v>5330</v>
          </cell>
        </row>
        <row r="8">
          <cell r="S8">
            <v>5410</v>
          </cell>
        </row>
        <row r="9">
          <cell r="S9">
            <v>5420</v>
          </cell>
        </row>
        <row r="10">
          <cell r="S10">
            <v>5430</v>
          </cell>
        </row>
        <row r="11">
          <cell r="S11">
            <v>8321</v>
          </cell>
        </row>
        <row r="12">
          <cell r="S12">
            <v>8322</v>
          </cell>
        </row>
        <row r="13">
          <cell r="S13">
            <v>8324</v>
          </cell>
        </row>
        <row r="14">
          <cell r="S14">
            <v>8331</v>
          </cell>
        </row>
        <row r="15">
          <cell r="S15">
            <v>8332</v>
          </cell>
        </row>
        <row r="16">
          <cell r="S16">
            <v>8341</v>
          </cell>
        </row>
        <row r="17">
          <cell r="S17">
            <v>8501</v>
          </cell>
        </row>
        <row r="18">
          <cell r="S18">
            <v>8512</v>
          </cell>
        </row>
        <row r="19">
          <cell r="S19">
            <v>8522</v>
          </cell>
        </row>
        <row r="20">
          <cell r="S20">
            <v>8551</v>
          </cell>
        </row>
        <row r="21">
          <cell r="S21">
            <v>8901</v>
          </cell>
        </row>
      </sheetData>
      <sheetData sheetId="3" refreshError="1"/>
      <sheetData sheetId="4" refreshError="1"/>
      <sheetData sheetId="5" refreshError="1"/>
      <sheetData sheetId="6" refreshError="1"/>
      <sheetData sheetId="7" refreshError="1"/>
      <sheetData sheetId="8" refreshError="1">
        <row r="2">
          <cell r="I2" t="str">
            <v>FEB'03</v>
          </cell>
        </row>
        <row r="6">
          <cell r="B6" t="str">
            <v>Mr. A.Trehan / Mr. K. Acharya</v>
          </cell>
        </row>
        <row r="9">
          <cell r="AE9" t="str">
            <v>Mr. A.Trehan</v>
          </cell>
        </row>
        <row r="11">
          <cell r="AE11" t="str">
            <v>Mr. P. Soesilo</v>
          </cell>
        </row>
        <row r="12">
          <cell r="AE12" t="str">
            <v>Mr. Arora</v>
          </cell>
        </row>
        <row r="13">
          <cell r="AE13" t="str">
            <v>Mr. Dr.Jalan</v>
          </cell>
        </row>
        <row r="15">
          <cell r="AE15" t="str">
            <v>Mr. K. Acharya</v>
          </cell>
        </row>
        <row r="16">
          <cell r="AE16" t="str">
            <v>Mr.  M.Kapoor</v>
          </cell>
        </row>
        <row r="17">
          <cell r="AE17" t="str">
            <v>Mr. Kella</v>
          </cell>
        </row>
        <row r="18">
          <cell r="AE18" t="str">
            <v>Mr. Vijay Kumar</v>
          </cell>
        </row>
        <row r="19">
          <cell r="AE19" t="str">
            <v>Mr.AK. Srivastava</v>
          </cell>
        </row>
        <row r="20">
          <cell r="AE20" t="str">
            <v>Mr. Sanjay Mathur</v>
          </cell>
        </row>
        <row r="21">
          <cell r="AE21" t="str">
            <v>Mr. JK. Malik</v>
          </cell>
        </row>
        <row r="22">
          <cell r="AE22" t="str">
            <v>Mr. Kedia Deepak Kumar</v>
          </cell>
        </row>
        <row r="23">
          <cell r="AE23" t="str">
            <v>Mr. Manish KS</v>
          </cell>
        </row>
        <row r="24">
          <cell r="AE24" t="str">
            <v>Mr. Yuvaraj</v>
          </cell>
        </row>
        <row r="25">
          <cell r="AE25" t="str">
            <v>Mr.BK. Srivastava</v>
          </cell>
        </row>
        <row r="26">
          <cell r="AE26" t="str">
            <v>Mr. Heri</v>
          </cell>
        </row>
        <row r="27">
          <cell r="AE27" t="str">
            <v>Mr. Raturi</v>
          </cell>
        </row>
        <row r="28">
          <cell r="AE28" t="str">
            <v>Mr. Awasthi Y</v>
          </cell>
        </row>
        <row r="29">
          <cell r="AE29" t="str">
            <v>Mr. Imam Santoso</v>
          </cell>
        </row>
        <row r="30">
          <cell r="AE30" t="str">
            <v>Mr. Rajendren / Mr. Bharadwaj</v>
          </cell>
        </row>
        <row r="31">
          <cell r="AE31" t="str">
            <v>Mr. Dewanto</v>
          </cell>
        </row>
        <row r="32">
          <cell r="AE32" t="str">
            <v xml:space="preserve">Mr. M.Shukla </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CA_2001_Completed"/>
      <sheetName val="Sheet1"/>
      <sheetName val="NBCA_2003"/>
      <sheetName val="NBCA_HOLD"/>
      <sheetName val="NBCA_CANCELLED"/>
      <sheetName val="NBCA_2002_Completed"/>
      <sheetName val="NBCA_2003 _Completed"/>
      <sheetName val="EX-RT"/>
      <sheetName val="Validity"/>
      <sheetName val="SUMM-QTR"/>
      <sheetName val="S&amp;S BGT"/>
      <sheetName val="Value"/>
      <sheetName val="S_S BGT"/>
      <sheetName val="NBCA_2003__Completed"/>
      <sheetName val="S&amp;S_BGT"/>
      <sheetName val="S_S_BGT"/>
      <sheetName val="Data"/>
      <sheetName val="Cogen"/>
      <sheetName val="UTL_Poly_2008"/>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heetName val="Real"/>
      <sheetName val="FOB"/>
      <sheetName val="FG"/>
      <sheetName val="Sales-Adj"/>
      <sheetName val="Procon-Data"/>
      <sheetName val="Buffer Area"/>
      <sheetName val="Tally"/>
      <sheetName val="Thruput"/>
      <sheetName val="RMDataB"/>
      <sheetName val="RMVarB"/>
      <sheetName val="RMData"/>
      <sheetName val="RMVar"/>
      <sheetName val="PTA&amp;MEG Consp"/>
      <sheetName val="Cash Flow"/>
      <sheetName val="Detail"/>
      <sheetName val="Purchase"/>
      <sheetName val="WC"/>
      <sheetName val="Budget"/>
      <sheetName val="ITS-HRD"/>
      <sheetName val="PRM"/>
      <sheetName val="#REF"/>
      <sheetName val="P&amp;L"/>
      <sheetName val="Yarn-Rate"/>
      <sheetName val="TABLES"/>
      <sheetName val="xrate"/>
      <sheetName val="PRMT-00"/>
      <sheetName val="FREIGHT_POLY_03"/>
      <sheetName val="PRMT-03"/>
      <sheetName val="Costing"/>
      <sheetName val="Note"/>
      <sheetName val="Assume"/>
      <sheetName val="Q2 EXPECTED"/>
      <sheetName val="CP3"/>
      <sheetName val="1_O"/>
      <sheetName val="CP1"/>
      <sheetName val="P_UTL"/>
      <sheetName val="KPI CP123"/>
      <sheetName val="CP2"/>
      <sheetName val="KPI CP2"/>
      <sheetName val="D_CP123"/>
      <sheetName val="S&amp;S BGT"/>
      <sheetName val="Value"/>
      <sheetName val="LIA-JUN04"/>
      <sheetName val="PRMT_06"/>
      <sheetName val="PRMT"/>
      <sheetName val="Cash and Bank - Schedule 7"/>
      <sheetName val="Other Liabilities"/>
      <sheetName val="NBCA_2001_Completed"/>
      <sheetName val="Database"/>
      <sheetName val="EBITDA Summary"/>
      <sheetName val="Summary of Mfg Cost"/>
      <sheetName val="Batch"/>
      <sheetName val="xrt2005"/>
      <sheetName val="Buffer_Area"/>
      <sheetName val="PTA&amp;MEG_Consp"/>
      <sheetName val="Cash_Flow"/>
      <sheetName val="Q2_EXPECTED"/>
      <sheetName val="KPI_CP123"/>
      <sheetName val="KPI_CP2"/>
      <sheetName val="S&amp;S_BGT"/>
      <sheetName val="SCB 1 - Current"/>
      <sheetName val="SCB 2 - Current"/>
      <sheetName val="Raw Material Cost"/>
      <sheetName val="S"/>
      <sheetName val="Description and values"/>
      <sheetName val="POLYSOURCE2002"/>
      <sheetName val="Master TB"/>
      <sheetName val="SCI"/>
      <sheetName val="SFP"/>
      <sheetName val="Q330"/>
      <sheetName val="Q400"/>
      <sheetName val="X300"/>
      <sheetName val="D300"/>
      <sheetName val="QMIS"/>
      <sheetName val="Home"/>
      <sheetName val="Daily"/>
      <sheetName val="Monthly"/>
      <sheetName val="Yearly"/>
      <sheetName val="Oth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row r="17">
          <cell r="A17" t="str">
            <v>PRODUCT</v>
          </cell>
          <cell r="B17" t="str">
            <v>MONTH</v>
          </cell>
        </row>
        <row r="18">
          <cell r="A18" t="str">
            <v>SSP</v>
          </cell>
          <cell r="B18" t="str">
            <v>&lt;37561</v>
          </cell>
        </row>
        <row r="19">
          <cell r="A19" t="str">
            <v>PRODUCT</v>
          </cell>
          <cell r="B19" t="str">
            <v>MONTH</v>
          </cell>
        </row>
        <row r="20">
          <cell r="A20" t="str">
            <v>BASE</v>
          </cell>
          <cell r="B20" t="str">
            <v>&lt;37561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SGRAPH"/>
      <sheetName val="APR-2003"/>
      <sheetName val="MAR-2003"/>
      <sheetName val="FEB-2003"/>
      <sheetName val="JAN-2003"/>
      <sheetName val="DEC-2002"/>
      <sheetName val="NOV-2002"/>
      <sheetName val="OCT-2002"/>
      <sheetName val="SEPT-2002"/>
      <sheetName val="AUG-2002"/>
      <sheetName val="JUL-2002"/>
      <sheetName val="JUN-2002"/>
      <sheetName val="MAY-2002"/>
      <sheetName val="APR-2002"/>
      <sheetName val="MAR-2002"/>
      <sheetName val="FEB-2002"/>
      <sheetName val="JAN-2002"/>
      <sheetName val="DEC-2001"/>
      <sheetName val="NOV-2001"/>
      <sheetName val="OCT-2001"/>
      <sheetName val="SEPT-2001"/>
      <sheetName val="AUG-2001"/>
      <sheetName val="JUL-2001"/>
      <sheetName val="JUN-2001"/>
      <sheetName val="MAY-2001"/>
      <sheetName val="APR-2001"/>
      <sheetName val="MAR-2001"/>
      <sheetName val="FEB-2001"/>
      <sheetName val="JAN-2001"/>
      <sheetName val="DEC-2000"/>
      <sheetName val="NOV-2000"/>
      <sheetName val="Oct-2000"/>
      <sheetName val="SEP-2000"/>
      <sheetName val="AUG-2000"/>
      <sheetName val="JUL-2000"/>
      <sheetName val="JUN-2000"/>
      <sheetName val="MAY-2000"/>
      <sheetName val="APRIL-2000"/>
      <sheetName val="FEB-2003 "/>
      <sheetName val="MARCH-2000"/>
      <sheetName val="FEBUARY-2000"/>
      <sheetName val="DAILY"/>
      <sheetName val="JANUARY-2000"/>
      <sheetName val="DECEMBER-99"/>
      <sheetName val="NOVEMBER-99"/>
      <sheetName val="OCTOBER-99 "/>
      <sheetName val="SEPTEMBER-99"/>
      <sheetName val="AUGUST-99"/>
      <sheetName val="JULY-99"/>
      <sheetName val="JUNE-99"/>
      <sheetName val="MAY-99"/>
      <sheetName val="APRIL-99"/>
      <sheetName val="MARCH-99"/>
      <sheetName val="SEPT-2003"/>
      <sheetName val="AUG-2003"/>
      <sheetName val="JULY-2003"/>
      <sheetName val="JUN-2003"/>
      <sheetName val="MAY-2003"/>
      <sheetName val="FEBRUARY-99"/>
      <sheetName val="dec -2003"/>
      <sheetName val="DEC-2003"/>
      <sheetName val="NOV-2003"/>
      <sheetName val="OCT-2003"/>
      <sheetName val="OCT_2001"/>
      <sheetName val="Table"/>
      <sheetName val="Database"/>
      <sheetName val="PRMT-05"/>
      <sheetName val="SUMM-QTR"/>
      <sheetName val="Data"/>
      <sheetName val="Cogen"/>
      <sheetName val="요인분석"/>
      <sheetName val="LIA-JUN04"/>
      <sheetName val="Data2008"/>
      <sheetName val="LAPOR"/>
      <sheetName val="Customers"/>
      <sheetName val="Dashboard"/>
      <sheetName val="Control"/>
      <sheetName val="FIBERSBookedOrders by week"/>
      <sheetName val="General Assumptions"/>
      <sheetName val="Cover"/>
      <sheetName val="DEPR-1"/>
      <sheetName val="PRMT_05"/>
      <sheetName val="SUMM_QTR"/>
      <sheetName val="ALL"/>
      <sheetName val="MD&amp;A"/>
      <sheetName val="CP1"/>
      <sheetName val="CP2"/>
      <sheetName val="OCT-2002 "/>
      <sheetName val="PMIX"/>
      <sheetName val="MC-STAT"/>
      <sheetName val="MASTER"/>
      <sheetName val="Machines_A 8"/>
      <sheetName val="P&amp;L Yrly_ Pg 1"/>
      <sheetName val="AnnexIII"/>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94"/>
  <sheetViews>
    <sheetView tabSelected="1" view="pageBreakPreview" zoomScale="70" zoomScaleNormal="100" zoomScaleSheetLayoutView="70" workbookViewId="0">
      <pane xSplit="2" ySplit="2" topLeftCell="K3" activePane="bottomRight" state="frozen"/>
      <selection activeCell="A40" sqref="A40"/>
      <selection pane="topRight" activeCell="A40" sqref="A40"/>
      <selection pane="bottomLeft" activeCell="A40" sqref="A40"/>
      <selection pane="bottomRight"/>
    </sheetView>
  </sheetViews>
  <sheetFormatPr defaultColWidth="9.1796875" defaultRowHeight="13" outlineLevelRow="1" outlineLevelCol="1" x14ac:dyDescent="0.3"/>
  <cols>
    <col min="1" max="1" width="49.36328125" style="3" customWidth="1"/>
    <col min="2" max="2" width="9.1796875" style="2" customWidth="1"/>
    <col min="3" max="3" width="7.08984375" style="3" hidden="1" customWidth="1" outlineLevel="1"/>
    <col min="4" max="4" width="7.36328125" style="3" hidden="1" customWidth="1" outlineLevel="1"/>
    <col min="5" max="8" width="8" style="3" hidden="1" customWidth="1" outlineLevel="1"/>
    <col min="9" max="9" width="8" style="222" hidden="1" customWidth="1" outlineLevel="1"/>
    <col min="10" max="10" width="9.1796875" style="222" hidden="1" customWidth="1" outlineLevel="1"/>
    <col min="11" max="11" width="8.08984375" style="223" customWidth="1" collapsed="1"/>
    <col min="12" max="12" width="9.54296875" style="223" hidden="1" customWidth="1"/>
    <col min="13" max="13" width="9.1796875" style="223" customWidth="1"/>
    <col min="14" max="22" width="8" style="3" hidden="1" customWidth="1" outlineLevel="1"/>
    <col min="23" max="27" width="8" style="2" hidden="1" customWidth="1" outlineLevel="1"/>
    <col min="28" max="33" width="8" style="3" hidden="1" customWidth="1" outlineLevel="1"/>
    <col min="34" max="34" width="8" style="3" customWidth="1" collapsed="1"/>
    <col min="35" max="36" width="8" style="3" customWidth="1"/>
    <col min="37" max="37" width="8.7265625" style="3" customWidth="1"/>
    <col min="38" max="38" width="8" style="3" customWidth="1"/>
    <col min="39" max="39" width="9.453125" style="3" customWidth="1"/>
    <col min="40" max="40" width="8" style="3" customWidth="1"/>
    <col min="41" max="41" width="8" style="3" bestFit="1" customWidth="1"/>
    <col min="42" max="42" width="9.6328125" style="3" customWidth="1"/>
    <col min="43" max="46" width="9.54296875" style="3" customWidth="1"/>
    <col min="47" max="47" width="6.36328125" style="3" customWidth="1"/>
    <col min="48" max="48" width="3.36328125" style="3" customWidth="1"/>
    <col min="49" max="50" width="9.90625" style="3" customWidth="1"/>
    <col min="51" max="52" width="15.6328125" style="3" customWidth="1"/>
    <col min="53" max="58" width="11.453125" style="3" customWidth="1"/>
    <col min="59" max="59" width="9.1796875" style="3" customWidth="1"/>
    <col min="60" max="60" width="9.90625" style="3" customWidth="1"/>
    <col min="61" max="61" width="9.1796875" style="3" customWidth="1"/>
    <col min="62" max="62" width="10.36328125" style="3" customWidth="1"/>
    <col min="63" max="64" width="9.1796875" style="3" customWidth="1"/>
    <col min="65" max="65" width="9.1796875" style="3"/>
    <col min="66" max="66" width="10.1796875" style="3" bestFit="1" customWidth="1"/>
    <col min="67" max="16384" width="9.1796875" style="3"/>
  </cols>
  <sheetData>
    <row r="1" spans="1:66" s="5" customFormat="1" ht="15" x14ac:dyDescent="0.3">
      <c r="A1" s="1">
        <v>43887</v>
      </c>
      <c r="B1" s="2"/>
      <c r="C1" s="3"/>
      <c r="D1" s="3"/>
      <c r="E1" s="3"/>
      <c r="F1" s="3"/>
      <c r="G1" s="3"/>
      <c r="H1" s="3"/>
      <c r="I1" s="3"/>
      <c r="J1" s="3"/>
      <c r="K1" s="4"/>
      <c r="L1" s="4"/>
      <c r="M1" s="3"/>
      <c r="N1" s="3"/>
      <c r="O1" s="3"/>
      <c r="P1" s="3"/>
      <c r="Q1" s="3"/>
      <c r="R1" s="3"/>
      <c r="S1" s="3"/>
      <c r="T1" s="3"/>
      <c r="U1" s="3"/>
      <c r="V1" s="3"/>
      <c r="W1" s="3"/>
      <c r="X1" s="3"/>
      <c r="Y1" s="3"/>
      <c r="Z1" s="3"/>
      <c r="AA1" s="3"/>
      <c r="AB1" s="3"/>
      <c r="AC1" s="3"/>
      <c r="AD1" s="3"/>
      <c r="AE1" s="3"/>
      <c r="AF1" s="3"/>
      <c r="AG1" s="3"/>
      <c r="AH1" s="3"/>
      <c r="AI1" s="3"/>
      <c r="AJ1" s="3"/>
      <c r="AK1" s="3"/>
      <c r="AL1" s="3"/>
      <c r="AO1" s="6"/>
      <c r="AP1" s="3"/>
      <c r="AQ1" s="3"/>
      <c r="AR1" s="3"/>
      <c r="AS1" s="3"/>
      <c r="AT1" s="3"/>
      <c r="AU1" s="3"/>
      <c r="AV1" s="3"/>
      <c r="BI1" s="7" t="s">
        <v>0</v>
      </c>
      <c r="BJ1" s="7" t="s">
        <v>1</v>
      </c>
      <c r="BK1" s="7"/>
      <c r="BL1" s="7" t="s">
        <v>2</v>
      </c>
    </row>
    <row r="2" spans="1:66" s="5" customFormat="1" ht="27.5" x14ac:dyDescent="0.55000000000000004">
      <c r="A2" s="8" t="s">
        <v>3</v>
      </c>
      <c r="B2" s="9"/>
      <c r="C2" s="10">
        <v>2010</v>
      </c>
      <c r="D2" s="10">
        <v>2011</v>
      </c>
      <c r="E2" s="10">
        <v>2012</v>
      </c>
      <c r="F2" s="11" t="s">
        <v>4</v>
      </c>
      <c r="G2" s="11" t="s">
        <v>5</v>
      </c>
      <c r="H2" s="10">
        <v>2015</v>
      </c>
      <c r="I2" s="10">
        <v>2016</v>
      </c>
      <c r="J2" s="12">
        <v>2017</v>
      </c>
      <c r="K2" s="12">
        <v>2018</v>
      </c>
      <c r="L2" s="12"/>
      <c r="M2" s="13">
        <v>2019</v>
      </c>
      <c r="N2" s="14" t="s">
        <v>6</v>
      </c>
      <c r="O2" s="14" t="s">
        <v>7</v>
      </c>
      <c r="P2" s="14" t="s">
        <v>8</v>
      </c>
      <c r="Q2" s="14" t="s">
        <v>9</v>
      </c>
      <c r="R2" s="14" t="s">
        <v>10</v>
      </c>
      <c r="S2" s="14" t="s">
        <v>11</v>
      </c>
      <c r="T2" s="14" t="s">
        <v>12</v>
      </c>
      <c r="U2" s="14" t="s">
        <v>13</v>
      </c>
      <c r="V2" s="14" t="s">
        <v>14</v>
      </c>
      <c r="W2" s="15" t="s">
        <v>15</v>
      </c>
      <c r="X2" s="15" t="s">
        <v>16</v>
      </c>
      <c r="Y2" s="14" t="s">
        <v>17</v>
      </c>
      <c r="Z2" s="14" t="s">
        <v>18</v>
      </c>
      <c r="AA2" s="14" t="s">
        <v>19</v>
      </c>
      <c r="AB2" s="14" t="s">
        <v>20</v>
      </c>
      <c r="AC2" s="14" t="s">
        <v>21</v>
      </c>
      <c r="AD2" s="14" t="s">
        <v>22</v>
      </c>
      <c r="AE2" s="14" t="s">
        <v>23</v>
      </c>
      <c r="AF2" s="14" t="s">
        <v>24</v>
      </c>
      <c r="AG2" s="14" t="s">
        <v>25</v>
      </c>
      <c r="AH2" s="14" t="s">
        <v>26</v>
      </c>
      <c r="AI2" s="14" t="s">
        <v>27</v>
      </c>
      <c r="AJ2" s="14" t="s">
        <v>28</v>
      </c>
      <c r="AK2" s="14" t="s">
        <v>29</v>
      </c>
      <c r="AL2" s="14" t="s">
        <v>30</v>
      </c>
      <c r="AM2" s="14" t="s">
        <v>31</v>
      </c>
      <c r="AN2" s="14" t="s">
        <v>32</v>
      </c>
      <c r="AO2" s="10" t="s">
        <v>33</v>
      </c>
      <c r="AP2" s="16"/>
      <c r="AQ2" s="17"/>
      <c r="AR2" s="17"/>
      <c r="AS2" s="17"/>
      <c r="AT2" s="17"/>
      <c r="AU2" s="17"/>
      <c r="AV2" s="17"/>
      <c r="AW2" s="17"/>
      <c r="AX2" s="17"/>
      <c r="AY2" s="18"/>
      <c r="AZ2" s="18"/>
      <c r="BA2" s="19" t="s">
        <v>34</v>
      </c>
      <c r="BB2" s="19" t="s">
        <v>35</v>
      </c>
      <c r="BC2" s="19" t="s">
        <v>36</v>
      </c>
      <c r="BD2" s="19" t="s">
        <v>37</v>
      </c>
      <c r="BE2" s="19" t="s">
        <v>38</v>
      </c>
      <c r="BF2" s="19" t="s">
        <v>39</v>
      </c>
      <c r="BG2" s="20" t="s">
        <v>40</v>
      </c>
      <c r="BH2" s="19" t="s">
        <v>41</v>
      </c>
      <c r="BI2" s="18"/>
      <c r="BJ2" s="18" t="s">
        <v>32</v>
      </c>
      <c r="BK2" s="18" t="s">
        <v>42</v>
      </c>
      <c r="BL2" s="5" t="s">
        <v>43</v>
      </c>
    </row>
    <row r="3" spans="1:66" s="31" customFormat="1" ht="25" x14ac:dyDescent="0.5">
      <c r="A3" s="21" t="s">
        <v>44</v>
      </c>
      <c r="B3" s="22"/>
      <c r="C3" s="23"/>
      <c r="D3" s="23"/>
      <c r="E3" s="23"/>
      <c r="F3" s="23"/>
      <c r="G3" s="24"/>
      <c r="H3" s="24"/>
      <c r="I3" s="24"/>
      <c r="J3" s="24"/>
      <c r="K3" s="24"/>
      <c r="L3" s="24"/>
      <c r="M3" s="25"/>
      <c r="N3" s="26"/>
      <c r="O3" s="23"/>
      <c r="P3" s="23"/>
      <c r="Q3" s="23"/>
      <c r="R3" s="23"/>
      <c r="S3" s="23"/>
      <c r="T3" s="23"/>
      <c r="U3" s="23"/>
      <c r="V3" s="27"/>
      <c r="W3" s="23"/>
      <c r="X3" s="23"/>
      <c r="Y3" s="23"/>
      <c r="Z3" s="23"/>
      <c r="AA3" s="23"/>
      <c r="AB3" s="23"/>
      <c r="AC3" s="23"/>
      <c r="AD3" s="23"/>
      <c r="AE3" s="23"/>
      <c r="AF3" s="23"/>
      <c r="AG3" s="23"/>
      <c r="AH3" s="23"/>
      <c r="AI3" s="23"/>
      <c r="AJ3" s="23"/>
      <c r="AK3" s="23"/>
      <c r="AL3" s="23"/>
      <c r="AM3" s="23"/>
      <c r="AN3" s="23"/>
      <c r="AO3" s="28"/>
      <c r="AP3" s="29"/>
      <c r="AQ3" s="29"/>
      <c r="AR3" s="29"/>
      <c r="AS3" s="29"/>
      <c r="AT3" s="29"/>
      <c r="AU3" s="29"/>
      <c r="AV3" s="30"/>
      <c r="AW3" s="30"/>
      <c r="AX3" s="30"/>
      <c r="BH3" s="29"/>
    </row>
    <row r="4" spans="1:66" x14ac:dyDescent="0.3">
      <c r="A4" s="32" t="s">
        <v>45</v>
      </c>
      <c r="B4" s="33" t="s">
        <v>46</v>
      </c>
      <c r="C4" s="34">
        <v>3.26</v>
      </c>
      <c r="D4" s="34">
        <v>5.4939999999999998</v>
      </c>
      <c r="E4" s="34">
        <v>6.78</v>
      </c>
      <c r="F4" s="34">
        <v>7.0289999999999999</v>
      </c>
      <c r="G4" s="34">
        <v>7.51</v>
      </c>
      <c r="H4" s="34">
        <f>'[1]Historical Financials in USD'!H4</f>
        <v>8.7759999999999998</v>
      </c>
      <c r="I4" s="34">
        <f>'[1]Installed Capacities'!H43/10^3</f>
        <v>10.470313663308314</v>
      </c>
      <c r="J4" s="34">
        <f>'[1]Installed Capacities'!I43/10^3</f>
        <v>10.691965558165966</v>
      </c>
      <c r="K4" s="34">
        <f>'[1]Installed Capacities'!J43/10^3</f>
        <v>13.055700536732774</v>
      </c>
      <c r="L4" s="34"/>
      <c r="M4" s="35">
        <v>14.818327045931488</v>
      </c>
      <c r="N4" s="36"/>
      <c r="O4" s="37"/>
      <c r="P4" s="37"/>
      <c r="Q4" s="37"/>
      <c r="R4" s="37"/>
      <c r="S4" s="37"/>
      <c r="T4" s="37"/>
      <c r="U4" s="37"/>
      <c r="V4" s="37"/>
      <c r="W4" s="38"/>
      <c r="X4" s="38"/>
      <c r="Y4" s="38"/>
      <c r="Z4" s="38"/>
      <c r="AA4" s="38"/>
      <c r="AB4" s="38"/>
      <c r="AC4" s="38"/>
      <c r="AD4" s="38"/>
      <c r="AE4" s="38"/>
      <c r="AF4" s="38"/>
      <c r="AG4" s="38"/>
      <c r="AH4" s="38"/>
      <c r="AI4" s="38"/>
      <c r="AJ4" s="38"/>
      <c r="AK4" s="38"/>
      <c r="AL4" s="38"/>
      <c r="AM4" s="38"/>
      <c r="AN4" s="38"/>
      <c r="AO4" s="39"/>
      <c r="AP4" s="40"/>
      <c r="AQ4" s="38"/>
      <c r="AR4" s="38"/>
      <c r="AS4" s="38"/>
      <c r="AT4" s="38"/>
      <c r="AU4" s="38"/>
      <c r="AV4" s="41"/>
      <c r="AW4" s="41"/>
      <c r="AX4" s="41"/>
      <c r="AY4" s="42"/>
      <c r="AZ4" s="42"/>
      <c r="BA4" s="42"/>
      <c r="BB4" s="42"/>
      <c r="BC4" s="42"/>
      <c r="BD4" s="42"/>
      <c r="BF4" s="42"/>
      <c r="BG4" s="42"/>
      <c r="BH4" s="40"/>
      <c r="BI4" s="42"/>
      <c r="BJ4" s="42"/>
      <c r="BK4" s="42"/>
    </row>
    <row r="5" spans="1:66" x14ac:dyDescent="0.3">
      <c r="A5" s="32" t="s">
        <v>47</v>
      </c>
      <c r="B5" s="33" t="s">
        <v>46</v>
      </c>
      <c r="C5" s="43">
        <v>3.260861095890411</v>
      </c>
      <c r="D5" s="43">
        <v>5.0987422999999996</v>
      </c>
      <c r="E5" s="43">
        <v>6.2811430557377044</v>
      </c>
      <c r="F5" s="43">
        <v>6.8188870000000001</v>
      </c>
      <c r="G5" s="43">
        <f>SUM(R5:U5)</f>
        <v>7.3134799999999993</v>
      </c>
      <c r="H5" s="43">
        <f>SUM(V5:Y5)</f>
        <v>8.2030046986301386</v>
      </c>
      <c r="I5" s="34">
        <v>10.178894686942215</v>
      </c>
      <c r="J5" s="34">
        <v>10.380801593413699</v>
      </c>
      <c r="K5" s="34">
        <v>11.846721627691677</v>
      </c>
      <c r="L5" s="34"/>
      <c r="M5" s="35">
        <v>14.548759004835595</v>
      </c>
      <c r="N5" s="44">
        <v>1.67126317</v>
      </c>
      <c r="O5" s="34">
        <v>1.6925056200000004</v>
      </c>
      <c r="P5" s="34">
        <v>1.712436001095889</v>
      </c>
      <c r="Q5" s="34">
        <v>1.7426822089041107</v>
      </c>
      <c r="R5" s="34">
        <v>1.7105372100000003</v>
      </c>
      <c r="S5" s="34">
        <v>1.8487242999999998</v>
      </c>
      <c r="T5" s="34">
        <v>1.8982822399999999</v>
      </c>
      <c r="U5" s="34">
        <v>1.8559362500000001</v>
      </c>
      <c r="V5" s="34">
        <v>1.8601375068493151</v>
      </c>
      <c r="W5" s="34">
        <v>2.0221659753424661</v>
      </c>
      <c r="X5" s="45">
        <v>2.157687594520548</v>
      </c>
      <c r="Y5" s="45">
        <v>2.1630136219178082</v>
      </c>
      <c r="Z5" s="45">
        <v>2.2045906940386901</v>
      </c>
      <c r="AA5" s="45">
        <v>2.6595395708522105</v>
      </c>
      <c r="AB5" s="45">
        <v>2.6688661836283969</v>
      </c>
      <c r="AC5" s="46">
        <f>'[1]Historical Financials in USD'!AC5</f>
        <v>2.6458982384229173</v>
      </c>
      <c r="AD5" s="47">
        <v>2.5281743660283835</v>
      </c>
      <c r="AE5" s="47">
        <v>2.5673803761454876</v>
      </c>
      <c r="AF5" s="47">
        <v>2.6012438064418326</v>
      </c>
      <c r="AG5" s="47">
        <f>J5-AD5-AE5-AF5</f>
        <v>2.6840030447979952</v>
      </c>
      <c r="AH5" s="45">
        <v>2.659591722756026</v>
      </c>
      <c r="AI5" s="45">
        <v>2.770971289842965</v>
      </c>
      <c r="AJ5" s="45">
        <v>3.146663733642233</v>
      </c>
      <c r="AK5" s="45">
        <v>3.2694948814504534</v>
      </c>
      <c r="AL5" s="46">
        <v>3.4967181276910315</v>
      </c>
      <c r="AM5" s="45">
        <v>3.6323109643000802</v>
      </c>
      <c r="AN5" s="45">
        <v>3.8821864694022752</v>
      </c>
      <c r="AO5" s="48">
        <f>M5-(AL5+AM5+AN5)</f>
        <v>3.5375434434422086</v>
      </c>
      <c r="AP5" s="49"/>
      <c r="AQ5" s="45"/>
      <c r="AR5" s="45"/>
      <c r="AS5" s="45"/>
      <c r="AT5" s="45"/>
      <c r="AU5" s="45"/>
      <c r="AV5" s="50"/>
      <c r="AW5" s="50"/>
      <c r="AX5" s="51"/>
      <c r="AY5" s="42"/>
      <c r="AZ5" s="42"/>
      <c r="BA5" s="42">
        <v>0</v>
      </c>
      <c r="BB5" s="42">
        <v>0</v>
      </c>
      <c r="BC5" s="42">
        <v>0</v>
      </c>
      <c r="BD5" s="42">
        <v>0</v>
      </c>
      <c r="BE5" s="42">
        <v>0</v>
      </c>
      <c r="BF5" s="42">
        <v>-5.2252862656126888</v>
      </c>
      <c r="BG5" s="42">
        <v>4.422918918931515</v>
      </c>
      <c r="BH5" s="51">
        <v>3.6722264694022777</v>
      </c>
      <c r="BI5" s="42"/>
      <c r="BJ5" s="42">
        <v>0.10671999999999998</v>
      </c>
      <c r="BK5" s="42"/>
      <c r="BL5" s="3">
        <v>0.20996000000000001</v>
      </c>
      <c r="BN5" s="52"/>
    </row>
    <row r="6" spans="1:66" x14ac:dyDescent="0.3">
      <c r="A6" s="32" t="s">
        <v>48</v>
      </c>
      <c r="B6" s="33" t="s">
        <v>46</v>
      </c>
      <c r="C6" s="53">
        <v>3.1855030000000002</v>
      </c>
      <c r="D6" s="53">
        <v>4.3613119999999999</v>
      </c>
      <c r="E6" s="53">
        <v>5.2548760000000003</v>
      </c>
      <c r="F6" s="53">
        <v>5.8039160000000001</v>
      </c>
      <c r="G6" s="53">
        <f>SUM(R6:U6)</f>
        <v>6.2494175399999996</v>
      </c>
      <c r="H6" s="53">
        <f>SUM(V6:Y6)</f>
        <v>7.023597275263648</v>
      </c>
      <c r="I6" s="53">
        <v>8.728926665510043</v>
      </c>
      <c r="J6" s="53">
        <v>9.1032677084520284</v>
      </c>
      <c r="K6" s="53">
        <v>10.419398600419296</v>
      </c>
      <c r="L6" s="53"/>
      <c r="M6" s="35">
        <v>12.33950243619735</v>
      </c>
      <c r="N6" s="54">
        <v>1.4233449847838788</v>
      </c>
      <c r="O6" s="53">
        <v>1.4457370687095275</v>
      </c>
      <c r="P6" s="53">
        <v>1.470999958875725</v>
      </c>
      <c r="Q6" s="53">
        <v>1.4638338576308696</v>
      </c>
      <c r="R6" s="53">
        <v>1.5054495400000001</v>
      </c>
      <c r="S6" s="53">
        <v>1.5868450000000001</v>
      </c>
      <c r="T6" s="53">
        <v>1.6325160000000001</v>
      </c>
      <c r="U6" s="53">
        <v>1.524607</v>
      </c>
      <c r="V6" s="53">
        <v>1.6267209389142077</v>
      </c>
      <c r="W6" s="53">
        <v>1.8145852072488726</v>
      </c>
      <c r="X6" s="55">
        <v>1.8015288626199988</v>
      </c>
      <c r="Y6" s="55">
        <v>1.7807622664805691</v>
      </c>
      <c r="Z6" s="55">
        <v>1.7647709200019872</v>
      </c>
      <c r="AA6" s="55">
        <v>2.3193589555325862</v>
      </c>
      <c r="AB6" s="56">
        <v>2.3795751199698389</v>
      </c>
      <c r="AC6" s="55">
        <f>'[1]Historical Financials in USD'!AC6</f>
        <v>2.2652216700056305</v>
      </c>
      <c r="AD6" s="55">
        <v>2.1881375496729887</v>
      </c>
      <c r="AE6" s="55">
        <v>2.2228976203174389</v>
      </c>
      <c r="AF6" s="55">
        <v>2.3866285300104808</v>
      </c>
      <c r="AG6" s="55">
        <f>J6-AD6-AE6-AF6</f>
        <v>2.3056040084511196</v>
      </c>
      <c r="AH6" s="55">
        <v>2.325123570352289</v>
      </c>
      <c r="AI6" s="55">
        <v>2.5462493404533282</v>
      </c>
      <c r="AJ6" s="55">
        <v>2.7299829088126062</v>
      </c>
      <c r="AK6" s="55">
        <v>2.8180427808010728</v>
      </c>
      <c r="AL6" s="55">
        <v>2.9662154634429299</v>
      </c>
      <c r="AM6" s="55">
        <v>3.1478780257755492</v>
      </c>
      <c r="AN6" s="55">
        <v>3.3450166773252423</v>
      </c>
      <c r="AO6" s="57">
        <f>M6-(AL6+AM6+AN6)</f>
        <v>2.8803922696536279</v>
      </c>
      <c r="AP6" s="46"/>
      <c r="AQ6" s="46"/>
      <c r="AR6" s="46"/>
      <c r="AS6" s="46"/>
      <c r="AT6" s="46"/>
      <c r="AU6" s="46"/>
      <c r="AV6" s="58"/>
      <c r="AW6" s="58"/>
      <c r="AX6" s="46"/>
      <c r="AY6" s="42"/>
      <c r="AZ6" s="42"/>
      <c r="BA6" s="42">
        <v>0</v>
      </c>
      <c r="BB6" s="42">
        <v>0</v>
      </c>
      <c r="BC6" s="42">
        <v>0</v>
      </c>
      <c r="BD6" s="42">
        <v>0</v>
      </c>
      <c r="BE6" s="42">
        <v>0</v>
      </c>
      <c r="BF6" s="42">
        <v>-5.046467298406716</v>
      </c>
      <c r="BG6" s="42">
        <v>3.6767974214829851</v>
      </c>
      <c r="BH6" s="59">
        <v>3.2194926773252437</v>
      </c>
      <c r="BI6" s="42"/>
      <c r="BJ6" s="42">
        <v>6.5174999999999997E-2</v>
      </c>
      <c r="BK6" s="42"/>
      <c r="BL6" s="42">
        <v>0.125524</v>
      </c>
    </row>
    <row r="7" spans="1:66" s="69" customFormat="1" x14ac:dyDescent="0.3">
      <c r="A7" s="60" t="s">
        <v>49</v>
      </c>
      <c r="B7" s="61" t="s">
        <v>50</v>
      </c>
      <c r="C7" s="62">
        <f t="shared" ref="C7:Z7" si="0">C6/C5</f>
        <v>0.97689012390457763</v>
      </c>
      <c r="D7" s="62">
        <f t="shared" si="0"/>
        <v>0.85537015667569627</v>
      </c>
      <c r="E7" s="62">
        <f t="shared" si="0"/>
        <v>0.83661141823537533</v>
      </c>
      <c r="F7" s="63">
        <f t="shared" si="0"/>
        <v>0.85115298141764195</v>
      </c>
      <c r="G7" s="63">
        <f t="shared" si="0"/>
        <v>0.85450668354873471</v>
      </c>
      <c r="H7" s="63">
        <f t="shared" si="0"/>
        <v>0.85622251032436369</v>
      </c>
      <c r="I7" s="63">
        <f>I6/I5</f>
        <v>0.85755152538396595</v>
      </c>
      <c r="J7" s="63">
        <f>J6/J5</f>
        <v>0.87693302164909626</v>
      </c>
      <c r="K7" s="63">
        <f>K6/K5</f>
        <v>0.87951746718383106</v>
      </c>
      <c r="L7" s="63"/>
      <c r="M7" s="64">
        <f>M6/M5</f>
        <v>0.84814810885904757</v>
      </c>
      <c r="N7" s="65">
        <f t="shared" si="0"/>
        <v>0.85165820101443324</v>
      </c>
      <c r="O7" s="62">
        <f t="shared" si="0"/>
        <v>0.85419927214748459</v>
      </c>
      <c r="P7" s="62">
        <f t="shared" si="0"/>
        <v>0.85901018078009639</v>
      </c>
      <c r="Q7" s="62">
        <f t="shared" si="0"/>
        <v>0.83998898373525288</v>
      </c>
      <c r="R7" s="62">
        <f t="shared" si="0"/>
        <v>0.88010335653557625</v>
      </c>
      <c r="S7" s="62">
        <f t="shared" si="0"/>
        <v>0.85834594157711908</v>
      </c>
      <c r="T7" s="62">
        <f t="shared" si="0"/>
        <v>0.85999645658592905</v>
      </c>
      <c r="U7" s="62">
        <f t="shared" si="0"/>
        <v>0.821475953174577</v>
      </c>
      <c r="V7" s="62">
        <f t="shared" si="0"/>
        <v>0.87451649833647704</v>
      </c>
      <c r="W7" s="62">
        <f t="shared" si="0"/>
        <v>0.89734731440210369</v>
      </c>
      <c r="X7" s="62">
        <f t="shared" si="0"/>
        <v>0.8349349865082345</v>
      </c>
      <c r="Y7" s="62">
        <f t="shared" si="0"/>
        <v>0.82327834112375087</v>
      </c>
      <c r="Z7" s="62">
        <f t="shared" si="0"/>
        <v>0.80049821709490343</v>
      </c>
      <c r="AA7" s="62">
        <v>0.87209041029210244</v>
      </c>
      <c r="AB7" s="62">
        <f t="shared" ref="AB7:AF7" si="1">AB6/AB5</f>
        <v>0.89160525715633343</v>
      </c>
      <c r="AC7" s="62">
        <f t="shared" si="1"/>
        <v>0.85612577124500888</v>
      </c>
      <c r="AD7" s="62">
        <f t="shared" si="1"/>
        <v>0.86550104260032779</v>
      </c>
      <c r="AE7" s="62">
        <f t="shared" si="1"/>
        <v>0.86582324963267243</v>
      </c>
      <c r="AF7" s="62">
        <f t="shared" si="1"/>
        <v>0.91749513217489675</v>
      </c>
      <c r="AG7" s="62">
        <f>AG6/AG5</f>
        <v>0.85901691241361655</v>
      </c>
      <c r="AH7" s="62">
        <f t="shared" ref="AH7:AK7" si="2">AH6/AH5</f>
        <v>0.87424079059129367</v>
      </c>
      <c r="AI7" s="62">
        <f t="shared" si="2"/>
        <v>0.91890137937792482</v>
      </c>
      <c r="AJ7" s="62">
        <f t="shared" si="2"/>
        <v>0.86758012291725795</v>
      </c>
      <c r="AK7" s="62">
        <f t="shared" si="2"/>
        <v>0.8619199243250989</v>
      </c>
      <c r="AL7" s="62">
        <f>AL6/AL5</f>
        <v>0.8482855509436199</v>
      </c>
      <c r="AM7" s="62">
        <f>AM6/AM5</f>
        <v>0.86663230563524241</v>
      </c>
      <c r="AN7" s="62">
        <f>AN6/AN5</f>
        <v>0.86163215077102184</v>
      </c>
      <c r="AO7" s="66">
        <f>AO6/AO5</f>
        <v>0.81423516508135396</v>
      </c>
      <c r="AP7" s="65"/>
      <c r="AQ7" s="62"/>
      <c r="AR7" s="62"/>
      <c r="AS7" s="62"/>
      <c r="AT7" s="62"/>
      <c r="AU7" s="62"/>
      <c r="AV7" s="67"/>
      <c r="AW7" s="67"/>
      <c r="AX7" s="67"/>
      <c r="AY7" s="42"/>
      <c r="AZ7" s="42"/>
      <c r="BA7" s="42">
        <v>0</v>
      </c>
      <c r="BB7" s="42">
        <v>0</v>
      </c>
      <c r="BC7" s="42">
        <v>0</v>
      </c>
      <c r="BD7" s="42">
        <v>0</v>
      </c>
      <c r="BE7" s="42">
        <v>0</v>
      </c>
      <c r="BF7" s="42">
        <v>-4.5370998674564844E-2</v>
      </c>
      <c r="BG7" s="42">
        <v>-4.303061600245095E-2</v>
      </c>
      <c r="BH7" s="68">
        <f>BH6/BH5</f>
        <v>0.87671408725760736</v>
      </c>
      <c r="BI7" s="42"/>
      <c r="BJ7" s="42"/>
      <c r="BK7" s="42"/>
    </row>
    <row r="8" spans="1:66" x14ac:dyDescent="0.3">
      <c r="A8" s="32" t="s">
        <v>51</v>
      </c>
      <c r="B8" s="33" t="s">
        <v>52</v>
      </c>
      <c r="C8" s="43">
        <v>31.701000000000001</v>
      </c>
      <c r="D8" s="43">
        <v>30.496700000000001</v>
      </c>
      <c r="E8" s="43">
        <v>31.087</v>
      </c>
      <c r="F8" s="43">
        <v>30.729800000000001</v>
      </c>
      <c r="G8" s="43">
        <v>32.480800000000002</v>
      </c>
      <c r="H8" s="43">
        <v>34.286099999999998</v>
      </c>
      <c r="I8" s="43">
        <v>35.289706557377052</v>
      </c>
      <c r="J8" s="43">
        <v>33.933399999999999</v>
      </c>
      <c r="K8" s="43">
        <v>32.322000000000003</v>
      </c>
      <c r="L8" s="43"/>
      <c r="M8" s="70">
        <v>31.045200000000001</v>
      </c>
      <c r="N8" s="71">
        <v>29.805745161290321</v>
      </c>
      <c r="O8" s="43">
        <v>29.906706779661032</v>
      </c>
      <c r="P8" s="43">
        <v>31.478965079365075</v>
      </c>
      <c r="Q8" s="43">
        <v>31.69132459016393</v>
      </c>
      <c r="R8" s="43">
        <v>32.66654193548387</v>
      </c>
      <c r="S8" s="43">
        <v>32.45390508474577</v>
      </c>
      <c r="T8" s="43">
        <v>32.099451612903231</v>
      </c>
      <c r="U8" s="43">
        <v>32.702045161290329</v>
      </c>
      <c r="V8" s="43">
        <v>32.646173770491792</v>
      </c>
      <c r="W8" s="43">
        <v>33.287399999999998</v>
      </c>
      <c r="X8" s="43">
        <v>35.255120634920651</v>
      </c>
      <c r="Y8" s="43">
        <v>35.83311129032257</v>
      </c>
      <c r="Z8" s="72">
        <v>35.646999999999998</v>
      </c>
      <c r="AA8" s="72">
        <v>35.286499999999997</v>
      </c>
      <c r="AB8" s="72">
        <v>34.829500000000003</v>
      </c>
      <c r="AC8" s="72">
        <v>35.389843548387091</v>
      </c>
      <c r="AD8" s="72">
        <v>35.106046774193558</v>
      </c>
      <c r="AE8" s="72">
        <v>34.286299999999997</v>
      </c>
      <c r="AF8" s="72">
        <v>33.373800000000003</v>
      </c>
      <c r="AG8" s="72">
        <v>32.947000000000003</v>
      </c>
      <c r="AH8" s="72">
        <v>31.542200000000001</v>
      </c>
      <c r="AI8" s="72">
        <v>31.9468</v>
      </c>
      <c r="AJ8" s="72">
        <v>32.975000000000001</v>
      </c>
      <c r="AK8" s="72">
        <v>32.819699999999997</v>
      </c>
      <c r="AL8" s="72">
        <v>31.624500000000001</v>
      </c>
      <c r="AM8" s="72">
        <v>31.592500000000001</v>
      </c>
      <c r="AN8" s="72">
        <v>30.712299999999999</v>
      </c>
      <c r="AO8" s="73">
        <v>30.279800000000002</v>
      </c>
      <c r="AP8" s="74"/>
      <c r="AQ8" s="72"/>
      <c r="AR8" s="72"/>
      <c r="AS8" s="72"/>
      <c r="AT8" s="72"/>
      <c r="AU8" s="72"/>
      <c r="AV8" s="75"/>
      <c r="AW8" s="76"/>
      <c r="AX8" s="72"/>
      <c r="AY8" s="42"/>
      <c r="AZ8" s="42"/>
      <c r="BA8" s="42">
        <v>0</v>
      </c>
      <c r="BB8" s="42">
        <v>0</v>
      </c>
      <c r="BC8" s="42">
        <v>0</v>
      </c>
      <c r="BD8" s="42">
        <v>0</v>
      </c>
      <c r="BE8" s="42">
        <v>0</v>
      </c>
      <c r="BF8" s="42">
        <v>0.66389999999999816</v>
      </c>
      <c r="BG8" s="42">
        <v>-0.89099999999999824</v>
      </c>
      <c r="BH8" s="77">
        <v>30.712299999999999</v>
      </c>
      <c r="BI8" s="42"/>
      <c r="BJ8" s="42"/>
      <c r="BK8" s="78">
        <v>31.609000000000002</v>
      </c>
      <c r="BL8" s="78">
        <v>31.124400000000001</v>
      </c>
    </row>
    <row r="9" spans="1:66" x14ac:dyDescent="0.3">
      <c r="A9" s="32" t="str">
        <f>'[1]Historical Financials in USD'!A9</f>
        <v xml:space="preserve">Closing Exchange Rate </v>
      </c>
      <c r="B9" s="33" t="s">
        <v>52</v>
      </c>
      <c r="C9" s="43">
        <v>30.151299999999999</v>
      </c>
      <c r="D9" s="43">
        <v>31.691199999999998</v>
      </c>
      <c r="E9" s="43">
        <v>30.631599999999999</v>
      </c>
      <c r="F9" s="43">
        <v>32.813600000000001</v>
      </c>
      <c r="G9" s="43">
        <v>32.963000000000001</v>
      </c>
      <c r="H9" s="43">
        <v>36.0886</v>
      </c>
      <c r="I9" s="43">
        <v>35.8307</v>
      </c>
      <c r="J9" s="43">
        <v>32.680900000000001</v>
      </c>
      <c r="K9" s="43">
        <v>32.449800000000003</v>
      </c>
      <c r="L9" s="43"/>
      <c r="M9" s="70">
        <v>30.154</v>
      </c>
      <c r="N9" s="71">
        <v>29.308499999999999</v>
      </c>
      <c r="O9" s="43">
        <v>31.127099999999999</v>
      </c>
      <c r="P9" s="43">
        <v>31.390699999999999</v>
      </c>
      <c r="Q9" s="43">
        <v>32.813600000000001</v>
      </c>
      <c r="R9" s="43">
        <v>32.443199999999997</v>
      </c>
      <c r="S9" s="43">
        <v>32.454999999999998</v>
      </c>
      <c r="T9" s="43">
        <v>32.3733</v>
      </c>
      <c r="U9" s="43">
        <v>32.963000000000001</v>
      </c>
      <c r="V9" s="43">
        <v>32.555100000000003</v>
      </c>
      <c r="W9" s="43">
        <v>33.776800000000001</v>
      </c>
      <c r="X9" s="43">
        <v>36.369599999999998</v>
      </c>
      <c r="Y9" s="43">
        <v>36.0886</v>
      </c>
      <c r="Z9" s="72">
        <v>35.239199999999997</v>
      </c>
      <c r="AA9" s="72">
        <v>35.180199999999999</v>
      </c>
      <c r="AB9" s="72">
        <v>34.6999</v>
      </c>
      <c r="AC9" s="72">
        <v>35.8307</v>
      </c>
      <c r="AD9" s="72">
        <v>34.450099999999999</v>
      </c>
      <c r="AE9" s="72">
        <v>33.981400000000001</v>
      </c>
      <c r="AF9" s="72">
        <v>33.368400000000001</v>
      </c>
      <c r="AG9" s="72">
        <f>J9</f>
        <v>32.680900000000001</v>
      </c>
      <c r="AH9" s="72">
        <v>31.2318</v>
      </c>
      <c r="AI9" s="72">
        <v>33.167200000000001</v>
      </c>
      <c r="AJ9" s="72">
        <v>32.406599999999997</v>
      </c>
      <c r="AK9" s="72">
        <v>32.449800000000003</v>
      </c>
      <c r="AL9" s="72">
        <v>31.811699999999998</v>
      </c>
      <c r="AM9" s="72">
        <v>30.744299999999999</v>
      </c>
      <c r="AN9" s="72">
        <v>30.591899999999999</v>
      </c>
      <c r="AO9" s="73">
        <f>M9</f>
        <v>30.154</v>
      </c>
      <c r="AP9" s="74"/>
      <c r="AQ9" s="72"/>
      <c r="AR9" s="72"/>
      <c r="AS9" s="72"/>
      <c r="AT9" s="72"/>
      <c r="AU9" s="72"/>
      <c r="AV9" s="76"/>
      <c r="AW9" s="76"/>
      <c r="AX9" s="72"/>
      <c r="AY9" s="42"/>
      <c r="AZ9" s="42"/>
      <c r="BA9" s="42">
        <v>0</v>
      </c>
      <c r="BB9" s="42">
        <v>0</v>
      </c>
      <c r="BC9" s="42">
        <v>0</v>
      </c>
      <c r="BD9" s="42">
        <v>0</v>
      </c>
      <c r="BE9" s="42">
        <v>0</v>
      </c>
      <c r="BF9" s="42">
        <v>-5.0199999999996692E-2</v>
      </c>
      <c r="BG9" s="42">
        <v>-1.7557000000000009</v>
      </c>
      <c r="BH9" s="77">
        <v>30.591899999999999</v>
      </c>
      <c r="BI9" s="42"/>
      <c r="BJ9" s="42">
        <f>BL9</f>
        <v>30.591899999999999</v>
      </c>
      <c r="BK9" s="78">
        <v>30.744299999999999</v>
      </c>
      <c r="BL9" s="78">
        <v>30.591899999999999</v>
      </c>
    </row>
    <row r="10" spans="1:66" s="31" customFormat="1" ht="25" x14ac:dyDescent="0.5">
      <c r="A10" s="79" t="s">
        <v>53</v>
      </c>
      <c r="B10" s="80"/>
      <c r="C10" s="29"/>
      <c r="D10" s="29"/>
      <c r="E10" s="29"/>
      <c r="F10" s="29"/>
      <c r="G10" s="81"/>
      <c r="H10" s="81"/>
      <c r="I10" s="81"/>
      <c r="J10" s="81"/>
      <c r="K10" s="81"/>
      <c r="L10" s="81"/>
      <c r="M10" s="82"/>
      <c r="N10" s="83"/>
      <c r="O10" s="29"/>
      <c r="P10" s="29"/>
      <c r="Q10" s="29"/>
      <c r="R10" s="29"/>
      <c r="S10" s="29"/>
      <c r="T10" s="29"/>
      <c r="U10" s="29"/>
      <c r="V10" s="84"/>
      <c r="W10" s="29"/>
      <c r="X10" s="29"/>
      <c r="Y10" s="29"/>
      <c r="Z10" s="29"/>
      <c r="AA10" s="29"/>
      <c r="AB10" s="29"/>
      <c r="AC10" s="29"/>
      <c r="AD10" s="29"/>
      <c r="AE10" s="29"/>
      <c r="AF10" s="29"/>
      <c r="AG10" s="29"/>
      <c r="AH10" s="29"/>
      <c r="AI10" s="29"/>
      <c r="AJ10" s="29"/>
      <c r="AK10" s="29"/>
      <c r="AL10" s="29"/>
      <c r="AM10" s="29"/>
      <c r="AN10" s="29"/>
      <c r="AO10" s="85"/>
      <c r="AP10" s="29"/>
      <c r="AQ10" s="29"/>
      <c r="AR10" s="29"/>
      <c r="AS10" s="29"/>
      <c r="AT10" s="29"/>
      <c r="AU10" s="29"/>
      <c r="AV10" s="30"/>
      <c r="AW10" s="30"/>
      <c r="AX10" s="30"/>
      <c r="AY10" s="42"/>
      <c r="AZ10" s="42"/>
      <c r="BA10" s="42">
        <v>0</v>
      </c>
      <c r="BB10" s="42">
        <v>0</v>
      </c>
      <c r="BC10" s="42">
        <v>0</v>
      </c>
      <c r="BD10" s="42">
        <v>0</v>
      </c>
      <c r="BE10" s="42">
        <v>0</v>
      </c>
      <c r="BF10" s="42">
        <v>0</v>
      </c>
      <c r="BG10" s="42">
        <v>0</v>
      </c>
      <c r="BH10" s="29"/>
      <c r="BI10" s="42"/>
      <c r="BJ10" s="42"/>
      <c r="BK10" s="42"/>
    </row>
    <row r="11" spans="1:66" x14ac:dyDescent="0.3">
      <c r="A11" s="32"/>
      <c r="B11" s="33"/>
      <c r="C11" s="86"/>
      <c r="D11" s="86"/>
      <c r="E11" s="86"/>
      <c r="F11" s="86"/>
      <c r="G11" s="86"/>
      <c r="H11" s="86"/>
      <c r="I11" s="86"/>
      <c r="J11" s="86"/>
      <c r="K11" s="86"/>
      <c r="L11" s="86"/>
      <c r="M11" s="87"/>
      <c r="N11" s="88"/>
      <c r="O11" s="89"/>
      <c r="P11" s="89"/>
      <c r="Q11" s="89"/>
      <c r="R11" s="90"/>
      <c r="S11" s="91"/>
      <c r="T11" s="90"/>
      <c r="U11" s="90"/>
      <c r="V11" s="90"/>
      <c r="W11" s="91"/>
      <c r="X11" s="90"/>
      <c r="Y11" s="90"/>
      <c r="Z11" s="90"/>
      <c r="AA11" s="91"/>
      <c r="AB11" s="89"/>
      <c r="AC11" s="90"/>
      <c r="AD11" s="90"/>
      <c r="AE11" s="90"/>
      <c r="AF11" s="90"/>
      <c r="AG11" s="90"/>
      <c r="AH11" s="90"/>
      <c r="AI11" s="90"/>
      <c r="AJ11" s="90"/>
      <c r="AK11" s="90"/>
      <c r="AL11" s="90"/>
      <c r="AM11" s="90"/>
      <c r="AN11" s="90"/>
      <c r="AO11" s="92"/>
      <c r="AP11" s="93"/>
      <c r="AQ11" s="90"/>
      <c r="AR11" s="90"/>
      <c r="AS11" s="90"/>
      <c r="AT11" s="90"/>
      <c r="AU11" s="90"/>
      <c r="AV11" s="94"/>
      <c r="AW11" s="94"/>
      <c r="AX11" s="94"/>
      <c r="AY11" s="42"/>
      <c r="AZ11" s="42"/>
      <c r="BA11" s="42">
        <v>0</v>
      </c>
      <c r="BB11" s="42">
        <v>0</v>
      </c>
      <c r="BC11" s="42">
        <v>0</v>
      </c>
      <c r="BD11" s="42">
        <v>0</v>
      </c>
      <c r="BE11" s="42">
        <v>0</v>
      </c>
      <c r="BF11" s="42">
        <v>0</v>
      </c>
      <c r="BG11" s="42">
        <v>0</v>
      </c>
      <c r="BH11" s="93"/>
      <c r="BI11" s="42"/>
      <c r="BJ11" s="42"/>
      <c r="BK11" s="42"/>
    </row>
    <row r="12" spans="1:66" x14ac:dyDescent="0.3">
      <c r="A12" s="95" t="s">
        <v>54</v>
      </c>
      <c r="B12" s="96" t="s">
        <v>55</v>
      </c>
      <c r="C12" s="97">
        <f>'[1]Segment Analysis in THB'!B35</f>
        <v>96858</v>
      </c>
      <c r="D12" s="97">
        <f>'[1]Segment Analysis in THB'!C35</f>
        <v>186096</v>
      </c>
      <c r="E12" s="97">
        <f>'[1]Segment Analysis in THB'!D35</f>
        <v>210728.984</v>
      </c>
      <c r="F12" s="97">
        <f>'[1]Segment Analysis in THB'!E35</f>
        <v>229120.448</v>
      </c>
      <c r="G12" s="97">
        <f>'[1]Segment Analysis in THB'!F35</f>
        <v>243907.21766484791</v>
      </c>
      <c r="H12" s="97">
        <f>'[1]Segment Analysis in THB'!G35</f>
        <v>234697.94899999999</v>
      </c>
      <c r="I12" s="97">
        <f>'[1]Segment Analysis in THB'!H35</f>
        <v>254619.53899999999</v>
      </c>
      <c r="J12" s="97">
        <v>286332.272</v>
      </c>
      <c r="K12" s="97">
        <v>347170.9003483</v>
      </c>
      <c r="L12" s="97"/>
      <c r="M12" s="98">
        <v>352692.44799999997</v>
      </c>
      <c r="N12" s="99">
        <f>'[1]Segment Analysis in THB'!M35</f>
        <v>55494</v>
      </c>
      <c r="O12" s="97">
        <f>'[1]Segment Analysis in THB'!N35</f>
        <v>56807.148000000001</v>
      </c>
      <c r="P12" s="97">
        <f>'[1]Segment Analysis in THB'!O35</f>
        <v>59181.069999999992</v>
      </c>
      <c r="Q12" s="97">
        <f>'[1]Segment Analysis in THB'!P35</f>
        <v>57638.23000000001</v>
      </c>
      <c r="R12" s="97">
        <f>'[1]Segment Analysis in THB'!Q35</f>
        <v>61646.606</v>
      </c>
      <c r="S12" s="97">
        <f>'[1]Segment Analysis in THB'!R35</f>
        <v>64029.859889935993</v>
      </c>
      <c r="T12" s="97">
        <f>'[1]Segment Analysis in THB'!S35</f>
        <v>63606.215110064019</v>
      </c>
      <c r="U12" s="97">
        <f>'[1]Segment Analysis in THB'!T35</f>
        <v>54624.536664847896</v>
      </c>
      <c r="V12" s="97">
        <f>'[1]Segment Analysis in THB'!U35</f>
        <v>53660.3648109368</v>
      </c>
      <c r="W12" s="97">
        <f>'[1]Segment Analysis in THB'!V35</f>
        <v>61225.241189063199</v>
      </c>
      <c r="X12" s="97">
        <f>'[1]Segment Analysis in THB'!W35</f>
        <v>62333.540304536982</v>
      </c>
      <c r="Y12" s="97">
        <f>'[1]Segment Analysis in THB'!X35</f>
        <v>57478.802695463004</v>
      </c>
      <c r="Z12" s="97">
        <f>'[1]Segment Analysis in THB'!Y35</f>
        <v>57164.231830578989</v>
      </c>
      <c r="AA12" s="97">
        <v>66730.030342933402</v>
      </c>
      <c r="AB12" s="97">
        <f>'[1]Segment Analysis in THB'!AA35</f>
        <v>65435.834507806205</v>
      </c>
      <c r="AC12" s="97">
        <f>'[1]Segment Analysis in THB'!AB35</f>
        <v>65289.440000000002</v>
      </c>
      <c r="AD12" s="97">
        <f>'[1]Segment Analysis in THB'!AC35</f>
        <v>71650.278999999995</v>
      </c>
      <c r="AE12" s="97">
        <f>'[1]Segment Analysis in THB'!AD35</f>
        <v>71660.810000000012</v>
      </c>
      <c r="AF12" s="97">
        <f>'[1]Segment Analysis in THB'!AE35</f>
        <v>72604.546000000002</v>
      </c>
      <c r="AG12" s="97">
        <f>J12-AD12-AE12-AF12</f>
        <v>70416.637000000017</v>
      </c>
      <c r="AH12" s="97">
        <f>'[1]Segment Analysis in THB'!AG35</f>
        <v>76143.351999999999</v>
      </c>
      <c r="AI12" s="97">
        <f>'[1]Segment Analysis in THB'!AH35</f>
        <v>83590.938999999998</v>
      </c>
      <c r="AJ12" s="97">
        <v>96000.728879000002</v>
      </c>
      <c r="AK12" s="97">
        <v>91435.880469299998</v>
      </c>
      <c r="AL12" s="97">
        <f>'[1]Historical Financials in USD'!AL12*'Historical Financials in THB'!$AL$8</f>
        <v>95810.293048000007</v>
      </c>
      <c r="AM12" s="97">
        <v>92556.791738030253</v>
      </c>
      <c r="AN12" s="97">
        <v>86816.79021396974</v>
      </c>
      <c r="AO12" s="98">
        <f>M12-(AL12+AM12+AN12)</f>
        <v>77508.572999999975</v>
      </c>
      <c r="AP12" s="100"/>
      <c r="AQ12" s="101"/>
      <c r="AR12" s="101"/>
      <c r="AS12" s="101"/>
      <c r="AT12" s="101"/>
      <c r="AU12" s="101"/>
      <c r="AV12" s="102"/>
      <c r="AW12" s="103"/>
      <c r="AX12" s="104"/>
      <c r="AY12" s="105"/>
      <c r="AZ12" s="105"/>
      <c r="BA12" s="42">
        <v>0</v>
      </c>
      <c r="BB12" s="42">
        <v>0</v>
      </c>
      <c r="BC12" s="42">
        <v>0</v>
      </c>
      <c r="BD12" s="42">
        <v>0</v>
      </c>
      <c r="BE12" s="42">
        <v>0</v>
      </c>
      <c r="BF12" s="42">
        <v>-167638.79733490091</v>
      </c>
      <c r="BG12" s="42">
        <v>105017.68513845942</v>
      </c>
      <c r="BH12" s="106">
        <v>82066.032048865367</v>
      </c>
      <c r="BI12" s="42"/>
      <c r="BJ12" s="42">
        <f>BL12-BK12</f>
        <v>2412.3999511346174</v>
      </c>
      <c r="BK12" s="42">
        <v>2338.3582139697337</v>
      </c>
      <c r="BL12" s="42">
        <v>4750.7581651043511</v>
      </c>
      <c r="BN12" s="107"/>
    </row>
    <row r="13" spans="1:66" hidden="1" outlineLevel="1" x14ac:dyDescent="0.3">
      <c r="A13" s="32"/>
      <c r="B13" s="33"/>
      <c r="C13" s="108"/>
      <c r="D13" s="108"/>
      <c r="E13" s="108"/>
      <c r="F13" s="108"/>
      <c r="G13" s="108"/>
      <c r="H13" s="108"/>
      <c r="I13" s="108"/>
      <c r="J13" s="108"/>
      <c r="K13" s="108"/>
      <c r="L13" s="108"/>
      <c r="M13" s="109"/>
      <c r="N13" s="110"/>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9"/>
      <c r="AP13" s="74"/>
      <c r="AQ13" s="72"/>
      <c r="AR13" s="72"/>
      <c r="AS13" s="72"/>
      <c r="AT13" s="72"/>
      <c r="AU13" s="72"/>
      <c r="AV13" s="76"/>
      <c r="AW13" s="103"/>
      <c r="AX13" s="103"/>
      <c r="AY13" s="105"/>
      <c r="AZ13" s="105"/>
      <c r="BA13" s="42">
        <v>0</v>
      </c>
      <c r="BB13" s="42">
        <v>0</v>
      </c>
      <c r="BC13" s="42">
        <v>0</v>
      </c>
      <c r="BD13" s="42">
        <v>0</v>
      </c>
      <c r="BE13" s="42">
        <v>0</v>
      </c>
      <c r="BF13" s="42">
        <v>0</v>
      </c>
      <c r="BG13" s="42">
        <v>0</v>
      </c>
      <c r="BH13" s="74"/>
      <c r="BI13" s="42"/>
      <c r="BJ13" s="42"/>
      <c r="BK13" s="42"/>
      <c r="BN13" s="107"/>
    </row>
    <row r="14" spans="1:66" hidden="1" outlineLevel="1" x14ac:dyDescent="0.3">
      <c r="A14" s="32"/>
      <c r="B14" s="33"/>
      <c r="C14" s="108"/>
      <c r="D14" s="108"/>
      <c r="E14" s="108"/>
      <c r="F14" s="108"/>
      <c r="G14" s="108"/>
      <c r="H14" s="108"/>
      <c r="I14" s="108"/>
      <c r="J14" s="108"/>
      <c r="K14" s="108"/>
      <c r="L14" s="108"/>
      <c r="M14" s="109"/>
      <c r="N14" s="110"/>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9"/>
      <c r="AP14" s="74"/>
      <c r="AQ14" s="72"/>
      <c r="AR14" s="72"/>
      <c r="AS14" s="72"/>
      <c r="AT14" s="72"/>
      <c r="AU14" s="72"/>
      <c r="AV14" s="76"/>
      <c r="AW14" s="103"/>
      <c r="AX14" s="103"/>
      <c r="AY14" s="105"/>
      <c r="AZ14" s="105"/>
      <c r="BA14" s="42">
        <v>0</v>
      </c>
      <c r="BB14" s="42">
        <v>0</v>
      </c>
      <c r="BC14" s="42">
        <v>0</v>
      </c>
      <c r="BD14" s="42">
        <v>0</v>
      </c>
      <c r="BE14" s="42">
        <v>0</v>
      </c>
      <c r="BF14" s="42">
        <v>0</v>
      </c>
      <c r="BG14" s="42">
        <v>0</v>
      </c>
      <c r="BH14" s="74"/>
      <c r="BI14" s="42"/>
      <c r="BJ14" s="42"/>
      <c r="BK14" s="42"/>
      <c r="BN14" s="107"/>
    </row>
    <row r="15" spans="1:66" s="113" customFormat="1" collapsed="1" x14ac:dyDescent="0.3">
      <c r="A15" s="95" t="s">
        <v>56</v>
      </c>
      <c r="B15" s="96" t="s">
        <v>55</v>
      </c>
      <c r="C15" s="97">
        <f>'[1]Segment Analysis in THB'!B53</f>
        <v>12598.892037187703</v>
      </c>
      <c r="D15" s="97">
        <f>'[1]Segment Analysis in THB'!C53</f>
        <v>16893.61615875503</v>
      </c>
      <c r="E15" s="97">
        <f>'[1]Segment Analysis in THB'!D53</f>
        <v>14341.036854706465</v>
      </c>
      <c r="F15" s="97">
        <f>'[1]Segment Analysis in THB'!E53</f>
        <v>14683.230933748007</v>
      </c>
      <c r="G15" s="97">
        <f>'[1]Segment Analysis in THB'!F53</f>
        <v>18458.275642770219</v>
      </c>
      <c r="H15" s="97">
        <f>'[1]Segment Analysis in THB'!G53</f>
        <v>21957.556401914953</v>
      </c>
      <c r="I15" s="97">
        <f>'[1]Segment Analysis in THB'!H28</f>
        <v>27365.670995187207</v>
      </c>
      <c r="J15" s="97">
        <v>34077.45016858937</v>
      </c>
      <c r="K15" s="97">
        <v>46589.086444475666</v>
      </c>
      <c r="L15" s="97"/>
      <c r="M15" s="98">
        <v>35602.635528739993</v>
      </c>
      <c r="N15" s="99">
        <f>'[1]Segment Analysis in THB'!M53</f>
        <v>2728.9290302383843</v>
      </c>
      <c r="O15" s="97">
        <f>'[1]Segment Analysis in THB'!N53</f>
        <v>3973.8986550615773</v>
      </c>
      <c r="P15" s="97">
        <f>'[1]Segment Analysis in THB'!O53</f>
        <v>3996.4319668739645</v>
      </c>
      <c r="Q15" s="97">
        <f>'[1]Segment Analysis in THB'!P53</f>
        <v>3983.9712815740886</v>
      </c>
      <c r="R15" s="97">
        <f>'[1]Segment Analysis in THB'!Q53</f>
        <v>4564.7158750190174</v>
      </c>
      <c r="S15" s="97">
        <f>'[1]Segment Analysis in THB'!R53</f>
        <v>4967.6911947234566</v>
      </c>
      <c r="T15" s="97">
        <f>'[1]Segment Analysis in THB'!S53</f>
        <v>4351.9445855158519</v>
      </c>
      <c r="U15" s="97">
        <f>'[1]Segment Analysis in THB'!T53</f>
        <v>4573.923987511891</v>
      </c>
      <c r="V15" s="97">
        <f>'[1]Segment Analysis in THB'!U53</f>
        <v>4760.9631841459059</v>
      </c>
      <c r="W15" s="97">
        <f>'[1]Segment Analysis in THB'!V53</f>
        <v>6212.132216600181</v>
      </c>
      <c r="X15" s="97">
        <f>'[1]Segment Analysis in THB'!W53</f>
        <v>5911.347079164846</v>
      </c>
      <c r="Y15" s="97">
        <f>'[1]Segment Analysis in THB'!X53</f>
        <v>5073.1139220040222</v>
      </c>
      <c r="Z15" s="97">
        <f>'[1]Segment Analysis in THB'!Y53</f>
        <v>4804.096332878582</v>
      </c>
      <c r="AA15" s="97">
        <v>7749.5042689853317</v>
      </c>
      <c r="AB15" s="97">
        <f>'[1]Segment Analysis in THB'!AA53</f>
        <v>7560.9718045045393</v>
      </c>
      <c r="AC15" s="97">
        <f>'[1]Segment Analysis in THB'!AB28</f>
        <v>7251.098588465843</v>
      </c>
      <c r="AD15" s="97">
        <f>'[1]Segment Analysis in THB'!AC28</f>
        <v>7681.4401338957323</v>
      </c>
      <c r="AE15" s="97">
        <f>'[1]Segment Analysis in THB'!AD28</f>
        <v>8188.6900193756355</v>
      </c>
      <c r="AF15" s="97">
        <f>'[1]Segment Analysis in THB'!AE28</f>
        <v>9771.9235752647492</v>
      </c>
      <c r="AG15" s="97">
        <f>J15-AD15-AE15-AF15</f>
        <v>8435.3964400532514</v>
      </c>
      <c r="AH15" s="97">
        <f>'[1]Segment Analysis in THB'!AG28</f>
        <v>10289.799532620993</v>
      </c>
      <c r="AI15" s="97">
        <v>12394.367090379281</v>
      </c>
      <c r="AJ15" s="97">
        <v>13447.407466201623</v>
      </c>
      <c r="AK15" s="97">
        <v>10457.512355273777</v>
      </c>
      <c r="AL15" s="97">
        <f>'[1]Historical Financials in USD'!AL15*'Historical Financials in THB'!$AL$8</f>
        <v>9604.2935179112392</v>
      </c>
      <c r="AM15" s="97">
        <v>11418.99928215523</v>
      </c>
      <c r="AN15" s="97">
        <v>8593.0027508083658</v>
      </c>
      <c r="AO15" s="98">
        <f>M15-(AL15+AM15+AN15)</f>
        <v>5986.3399778651583</v>
      </c>
      <c r="AP15" s="111"/>
      <c r="AQ15" s="97"/>
      <c r="AR15" s="97"/>
      <c r="AS15" s="97"/>
      <c r="AT15" s="97"/>
      <c r="AU15" s="97"/>
      <c r="AV15" s="112"/>
      <c r="AW15" s="103"/>
      <c r="AX15" s="104"/>
      <c r="AY15" s="105"/>
      <c r="AZ15" s="105"/>
      <c r="BA15" s="42">
        <v>0</v>
      </c>
      <c r="BB15" s="42">
        <v>-3.529094101395458E-7</v>
      </c>
      <c r="BC15" s="42">
        <v>0</v>
      </c>
      <c r="BD15" s="42">
        <v>0</v>
      </c>
      <c r="BE15" s="42">
        <v>0</v>
      </c>
      <c r="BF15" s="42">
        <v>-18328.801418058109</v>
      </c>
      <c r="BG15" s="42">
        <v>10983.383160595273</v>
      </c>
      <c r="BH15" s="106">
        <v>8507.7816793457096</v>
      </c>
      <c r="BI15" s="42"/>
      <c r="BJ15" s="42">
        <f>BL15-BK15</f>
        <v>21.539749983661956</v>
      </c>
      <c r="BK15" s="42">
        <v>63.681158419776715</v>
      </c>
      <c r="BL15" s="42">
        <v>85.220908403438671</v>
      </c>
      <c r="BN15" s="107"/>
    </row>
    <row r="16" spans="1:66" s="122" customFormat="1" x14ac:dyDescent="0.3">
      <c r="A16" s="114" t="s">
        <v>57</v>
      </c>
      <c r="B16" s="115" t="s">
        <v>55</v>
      </c>
      <c r="C16" s="116">
        <v>-3471</v>
      </c>
      <c r="D16" s="116">
        <v>-4776</v>
      </c>
      <c r="E16" s="116">
        <v>-6719.134</v>
      </c>
      <c r="F16" s="116">
        <v>-6841.1541942066842</v>
      </c>
      <c r="G16" s="116">
        <v>-7898.0908924827836</v>
      </c>
      <c r="H16" s="116">
        <v>-9325.0059999999994</v>
      </c>
      <c r="I16" s="116">
        <v>-11061.434999999999</v>
      </c>
      <c r="J16" s="116">
        <v>-12108.697</v>
      </c>
      <c r="K16" s="116">
        <v>-14268.609350909201</v>
      </c>
      <c r="L16" s="117"/>
      <c r="M16" s="118">
        <v>-17034.147799999999</v>
      </c>
      <c r="N16" s="119">
        <v>-1723</v>
      </c>
      <c r="O16" s="116">
        <v>-1650.4990000000003</v>
      </c>
      <c r="P16" s="116">
        <v>-1796.0149999999999</v>
      </c>
      <c r="Q16" s="116">
        <v>-1881.6859999999997</v>
      </c>
      <c r="R16" s="116">
        <v>-1868.6755188157856</v>
      </c>
      <c r="S16" s="116">
        <v>-1995.1601315485984</v>
      </c>
      <c r="T16" s="116">
        <v>-2035.2067541215606</v>
      </c>
      <c r="U16" s="116">
        <v>-1999.048487996839</v>
      </c>
      <c r="V16" s="116">
        <v>-2058.8585335106204</v>
      </c>
      <c r="W16" s="116">
        <v>-2360.9214664893798</v>
      </c>
      <c r="X16" s="116">
        <v>-2398.123</v>
      </c>
      <c r="Y16" s="116">
        <f>H16-V16-W16-X16</f>
        <v>-2507.1029999999996</v>
      </c>
      <c r="Z16" s="116">
        <v>-2342.018</v>
      </c>
      <c r="AA16" s="116">
        <v>-2945.6260000000002</v>
      </c>
      <c r="AB16" s="116">
        <v>-2837.0637669999996</v>
      </c>
      <c r="AC16" s="116">
        <f>I16-Z16-AA16-AB16</f>
        <v>-2936.7272329999996</v>
      </c>
      <c r="AD16" s="116">
        <v>-2809.0079999999998</v>
      </c>
      <c r="AE16" s="116">
        <v>-2874.5037870000006</v>
      </c>
      <c r="AF16" s="116">
        <v>-3132.222213</v>
      </c>
      <c r="AG16" s="116">
        <f>J16-AD16-AE16-AF16</f>
        <v>-3292.9629999999997</v>
      </c>
      <c r="AH16" s="116">
        <v>-3050.6260000000002</v>
      </c>
      <c r="AI16" s="116">
        <v>-3218.406223</v>
      </c>
      <c r="AJ16" s="116">
        <v>-3830.945126999999</v>
      </c>
      <c r="AK16" s="116">
        <v>-4168.6320009092015</v>
      </c>
      <c r="AL16" s="116">
        <f>'[1]Historical Financials in USD'!AL16*'Historical Financials in THB'!$AL$8</f>
        <v>-3986.019178</v>
      </c>
      <c r="AM16" s="116">
        <v>-4111.3987018465723</v>
      </c>
      <c r="AN16" s="116">
        <v>-4473.1475201534267</v>
      </c>
      <c r="AO16" s="118">
        <f>M16-(AL16+AM16+AN16)</f>
        <v>-4463.5823999999993</v>
      </c>
      <c r="AP16" s="120"/>
      <c r="AQ16" s="117"/>
      <c r="AR16" s="117"/>
      <c r="AS16" s="117"/>
      <c r="AT16" s="117"/>
      <c r="AU16" s="117"/>
      <c r="AV16" s="102"/>
      <c r="AW16" s="103"/>
      <c r="AX16" s="117"/>
      <c r="AY16" s="105"/>
      <c r="AZ16" s="105"/>
      <c r="BA16" s="42">
        <v>0</v>
      </c>
      <c r="BB16" s="42">
        <v>0</v>
      </c>
      <c r="BC16" s="42">
        <v>0</v>
      </c>
      <c r="BD16" s="42">
        <v>0</v>
      </c>
      <c r="BE16" s="42">
        <v>0</v>
      </c>
      <c r="BF16" s="42">
        <v>4506.3705005003558</v>
      </c>
      <c r="BG16" s="42">
        <v>-5150.8009521848817</v>
      </c>
      <c r="BH16" s="121">
        <v>-4078.0416729716926</v>
      </c>
      <c r="BI16" s="42"/>
      <c r="BJ16" s="42">
        <f>BL16-BK16</f>
        <v>-197.28675302830763</v>
      </c>
      <c r="BK16" s="42">
        <v>-197.81909415342702</v>
      </c>
      <c r="BL16" s="42">
        <v>-395.10584718173465</v>
      </c>
      <c r="BN16" s="107"/>
    </row>
    <row r="17" spans="1:66" s="113" customFormat="1" x14ac:dyDescent="0.3">
      <c r="A17" s="95" t="s">
        <v>58</v>
      </c>
      <c r="B17" s="96" t="s">
        <v>55</v>
      </c>
      <c r="C17" s="97">
        <f t="shared" ref="C17:I17" si="3">C15+C16</f>
        <v>9127.892037187703</v>
      </c>
      <c r="D17" s="97">
        <f t="shared" si="3"/>
        <v>12117.61615875503</v>
      </c>
      <c r="E17" s="97">
        <f t="shared" si="3"/>
        <v>7621.9028547064645</v>
      </c>
      <c r="F17" s="97">
        <f t="shared" si="3"/>
        <v>7842.0767395413231</v>
      </c>
      <c r="G17" s="97">
        <f t="shared" si="3"/>
        <v>10560.184750287435</v>
      </c>
      <c r="H17" s="97">
        <f t="shared" si="3"/>
        <v>12632.550401914954</v>
      </c>
      <c r="I17" s="97">
        <f t="shared" si="3"/>
        <v>16304.235995187208</v>
      </c>
      <c r="J17" s="97">
        <f>J15+J16</f>
        <v>21968.75316858937</v>
      </c>
      <c r="K17" s="97">
        <f>K15+K16</f>
        <v>32320.477093566464</v>
      </c>
      <c r="L17" s="97"/>
      <c r="M17" s="98">
        <f>M15+M16</f>
        <v>18568.487728739994</v>
      </c>
      <c r="N17" s="99">
        <f t="shared" ref="N17:AF17" si="4">N15+N16</f>
        <v>1005.9290302383843</v>
      </c>
      <c r="O17" s="97">
        <f t="shared" si="4"/>
        <v>2323.3996550615771</v>
      </c>
      <c r="P17" s="97">
        <f t="shared" si="4"/>
        <v>2200.4169668739646</v>
      </c>
      <c r="Q17" s="97">
        <f t="shared" si="4"/>
        <v>2102.2852815740889</v>
      </c>
      <c r="R17" s="97">
        <f t="shared" si="4"/>
        <v>2696.0403562032316</v>
      </c>
      <c r="S17" s="97">
        <f t="shared" si="4"/>
        <v>2972.531063174858</v>
      </c>
      <c r="T17" s="97">
        <f t="shared" si="4"/>
        <v>2316.7378313942913</v>
      </c>
      <c r="U17" s="97">
        <f t="shared" si="4"/>
        <v>2574.8754995150521</v>
      </c>
      <c r="V17" s="97">
        <f t="shared" si="4"/>
        <v>2702.1046506352855</v>
      </c>
      <c r="W17" s="97">
        <f t="shared" si="4"/>
        <v>3851.2107501108012</v>
      </c>
      <c r="X17" s="97">
        <f t="shared" si="4"/>
        <v>3513.224079164846</v>
      </c>
      <c r="Y17" s="97">
        <f t="shared" si="4"/>
        <v>2566.0109220040226</v>
      </c>
      <c r="Z17" s="97">
        <f t="shared" si="4"/>
        <v>2462.0783328785819</v>
      </c>
      <c r="AA17" s="97">
        <v>4803.8782689853315</v>
      </c>
      <c r="AB17" s="97">
        <f t="shared" si="4"/>
        <v>4723.9080375045396</v>
      </c>
      <c r="AC17" s="97">
        <f t="shared" si="4"/>
        <v>4314.3713554658434</v>
      </c>
      <c r="AD17" s="97">
        <f t="shared" si="4"/>
        <v>4872.4321338957325</v>
      </c>
      <c r="AE17" s="97">
        <f t="shared" si="4"/>
        <v>5314.186232375635</v>
      </c>
      <c r="AF17" s="97">
        <f t="shared" si="4"/>
        <v>6639.7013622647492</v>
      </c>
      <c r="AG17" s="97">
        <f>AG15+AG16</f>
        <v>5142.4334400532516</v>
      </c>
      <c r="AH17" s="97">
        <f t="shared" ref="AH17:AL17" si="5">AH15+AH16</f>
        <v>7239.1735326209928</v>
      </c>
      <c r="AI17" s="97">
        <f t="shared" si="5"/>
        <v>9175.9608673792809</v>
      </c>
      <c r="AJ17" s="97">
        <f t="shared" si="5"/>
        <v>9616.4623392016238</v>
      </c>
      <c r="AK17" s="97">
        <f t="shared" si="5"/>
        <v>6288.8803543645754</v>
      </c>
      <c r="AL17" s="97">
        <f t="shared" si="5"/>
        <v>5618.2743399112387</v>
      </c>
      <c r="AM17" s="97">
        <f>AM15+AM16</f>
        <v>7307.6005803086573</v>
      </c>
      <c r="AN17" s="97">
        <f>AN15+AN16</f>
        <v>4119.8552306549391</v>
      </c>
      <c r="AO17" s="98">
        <f>AO15+AO16</f>
        <v>1522.757577865159</v>
      </c>
      <c r="AP17" s="111"/>
      <c r="AQ17" s="97"/>
      <c r="AR17" s="97"/>
      <c r="AS17" s="97"/>
      <c r="AT17" s="97"/>
      <c r="AU17" s="97"/>
      <c r="AV17" s="112"/>
      <c r="AW17" s="103"/>
      <c r="AX17" s="103"/>
      <c r="AY17" s="105"/>
      <c r="AZ17" s="105"/>
      <c r="BA17" s="42">
        <v>0</v>
      </c>
      <c r="BB17" s="42">
        <v>-3.529094101395458E-7</v>
      </c>
      <c r="BC17" s="42">
        <v>0</v>
      </c>
      <c r="BD17" s="42">
        <v>0</v>
      </c>
      <c r="BE17" s="42">
        <v>0</v>
      </c>
      <c r="BF17" s="42">
        <v>-13822.430917557751</v>
      </c>
      <c r="BG17" s="42">
        <v>5832.5822084103911</v>
      </c>
      <c r="BH17" s="111">
        <f>BH15+BH16</f>
        <v>4429.740006374017</v>
      </c>
      <c r="BI17" s="42"/>
      <c r="BJ17" s="42"/>
      <c r="BK17" s="42"/>
      <c r="BN17" s="107"/>
    </row>
    <row r="18" spans="1:66" s="122" customFormat="1" x14ac:dyDescent="0.3">
      <c r="A18" s="114" t="s">
        <v>59</v>
      </c>
      <c r="B18" s="115" t="s">
        <v>55</v>
      </c>
      <c r="C18" s="117">
        <v>-1296</v>
      </c>
      <c r="D18" s="117">
        <v>-1883</v>
      </c>
      <c r="E18" s="117">
        <v>-3174.52</v>
      </c>
      <c r="F18" s="117">
        <v>-3627.252</v>
      </c>
      <c r="G18" s="117">
        <v>-3480.7125652115283</v>
      </c>
      <c r="H18" s="117">
        <v>-3580.3270000000002</v>
      </c>
      <c r="I18" s="117">
        <v>-4097.96</v>
      </c>
      <c r="J18" s="117">
        <v>-3762.0390000000002</v>
      </c>
      <c r="K18" s="117">
        <v>-3980.2235310000001</v>
      </c>
      <c r="L18" s="117"/>
      <c r="M18" s="118">
        <v>-5431.9699000000001</v>
      </c>
      <c r="N18" s="120">
        <v>-808</v>
      </c>
      <c r="O18" s="117">
        <v>-890.20799999999997</v>
      </c>
      <c r="P18" s="117">
        <v>-894.39800000000014</v>
      </c>
      <c r="Q18" s="117">
        <v>-1034.646</v>
      </c>
      <c r="R18" s="117">
        <v>-855.54600000000005</v>
      </c>
      <c r="S18" s="117">
        <v>-906.56</v>
      </c>
      <c r="T18" s="117">
        <v>-891.04800000000012</v>
      </c>
      <c r="U18" s="117">
        <v>-827.55856521152816</v>
      </c>
      <c r="V18" s="117">
        <v>-816.24099999999999</v>
      </c>
      <c r="W18" s="117">
        <v>-892.27700000000016</v>
      </c>
      <c r="X18" s="117">
        <v>-904.83296968436878</v>
      </c>
      <c r="Y18" s="117">
        <v>-966.97603031563108</v>
      </c>
      <c r="Z18" s="117">
        <v>-946.87699999999995</v>
      </c>
      <c r="AA18" s="117">
        <v>-1076.7414327167448</v>
      </c>
      <c r="AB18" s="117">
        <v>-1062.553567283255</v>
      </c>
      <c r="AC18" s="117">
        <f>I18-Z18-AA18-AB18</f>
        <v>-1011.7880000000002</v>
      </c>
      <c r="AD18" s="117">
        <v>-985.45999999999992</v>
      </c>
      <c r="AE18" s="117">
        <v>-981.21041957443924</v>
      </c>
      <c r="AF18" s="117">
        <v>-953.43658042556103</v>
      </c>
      <c r="AG18" s="117">
        <f>J18-AD18-AE18-AF18</f>
        <v>-841.93200000000002</v>
      </c>
      <c r="AH18" s="117">
        <v>-854.12900000000002</v>
      </c>
      <c r="AI18" s="117">
        <v>-796.34699999999998</v>
      </c>
      <c r="AJ18" s="117">
        <v>-1036.365</v>
      </c>
      <c r="AK18" s="117">
        <v>-1293.3825310000002</v>
      </c>
      <c r="AL18" s="117">
        <f>'[1]Historical Financials in USD'!AL18*'Historical Financials in THB'!$AL$8</f>
        <v>-1340.666391</v>
      </c>
      <c r="AM18" s="117">
        <v>-1380.0692219021612</v>
      </c>
      <c r="AN18" s="117">
        <v>-1420.3143870978392</v>
      </c>
      <c r="AO18" s="118">
        <f>M18-(AL18+AM18+AN18)</f>
        <v>-1290.9198999999999</v>
      </c>
      <c r="AP18" s="117"/>
      <c r="AQ18" s="117"/>
      <c r="AR18" s="117"/>
      <c r="AS18" s="117"/>
      <c r="AT18" s="117"/>
      <c r="AU18" s="117"/>
      <c r="AV18" s="102"/>
      <c r="AW18" s="103"/>
      <c r="AX18" s="117"/>
      <c r="AY18" s="105"/>
      <c r="AZ18" s="105"/>
      <c r="BA18" s="42">
        <v>0</v>
      </c>
      <c r="BB18" s="42">
        <v>0</v>
      </c>
      <c r="BC18" s="42">
        <v>0</v>
      </c>
      <c r="BD18" s="42">
        <v>0</v>
      </c>
      <c r="BE18" s="42">
        <v>0</v>
      </c>
      <c r="BF18" s="42">
        <v>2044.4184886881476</v>
      </c>
      <c r="BG18" s="42">
        <v>-2720.7356129021609</v>
      </c>
      <c r="BH18" s="123">
        <v>-1192.9079069021611</v>
      </c>
      <c r="BI18" s="42"/>
      <c r="BJ18" s="124"/>
      <c r="BK18" s="124">
        <v>-113.70324009783901</v>
      </c>
      <c r="BL18" s="125"/>
      <c r="BN18" s="107"/>
    </row>
    <row r="19" spans="1:66" s="122" customFormat="1" x14ac:dyDescent="0.3">
      <c r="A19" s="114" t="s">
        <v>60</v>
      </c>
      <c r="B19" s="115" t="s">
        <v>55</v>
      </c>
      <c r="C19" s="116">
        <v>0</v>
      </c>
      <c r="D19" s="116">
        <v>-303</v>
      </c>
      <c r="E19" s="116">
        <v>-889.11</v>
      </c>
      <c r="F19" s="116">
        <v>-740.61799999999994</v>
      </c>
      <c r="G19" s="116">
        <v>-936.66100000000006</v>
      </c>
      <c r="H19" s="116">
        <v>-396.33799999999997</v>
      </c>
      <c r="I19" s="116">
        <v>-173.07599999999999</v>
      </c>
      <c r="J19" s="116">
        <v>28.405000000000001</v>
      </c>
      <c r="K19" s="116">
        <v>585.87669600000004</v>
      </c>
      <c r="L19" s="117"/>
      <c r="M19" s="118">
        <v>5.3199870000000002</v>
      </c>
      <c r="N19" s="119">
        <v>-177</v>
      </c>
      <c r="O19" s="116">
        <v>-79.262999999999977</v>
      </c>
      <c r="P19" s="116">
        <v>-205.91300000000001</v>
      </c>
      <c r="Q19" s="116">
        <v>-278.44199999999995</v>
      </c>
      <c r="R19" s="116">
        <v>-235.727</v>
      </c>
      <c r="S19" s="116">
        <v>-203.97099999999998</v>
      </c>
      <c r="T19" s="116">
        <v>-131.61800000000005</v>
      </c>
      <c r="U19" s="116">
        <v>-365.34500000000003</v>
      </c>
      <c r="V19" s="116">
        <v>-91.778000000000006</v>
      </c>
      <c r="W19" s="116">
        <v>-31.884</v>
      </c>
      <c r="X19" s="116">
        <v>-124.28400000000001</v>
      </c>
      <c r="Y19" s="116">
        <v>-148.39199999999997</v>
      </c>
      <c r="Z19" s="116">
        <v>-25.888999999999999</v>
      </c>
      <c r="AA19" s="116">
        <v>-44.401466595070929</v>
      </c>
      <c r="AB19" s="116">
        <v>-54.186533404929079</v>
      </c>
      <c r="AC19" s="116">
        <f>I19-Z19-AA19-AB19</f>
        <v>-48.598999999999975</v>
      </c>
      <c r="AD19" s="116">
        <v>146.482</v>
      </c>
      <c r="AE19" s="116">
        <v>-120.08924834169301</v>
      </c>
      <c r="AF19" s="116">
        <v>46.673248341693004</v>
      </c>
      <c r="AG19" s="116">
        <f>J19-AD19-AE19-AF19</f>
        <v>-44.660999999999994</v>
      </c>
      <c r="AH19" s="116">
        <v>-42.195999999999998</v>
      </c>
      <c r="AI19" s="116">
        <v>206.36051499999999</v>
      </c>
      <c r="AJ19" s="116">
        <v>479.14361300000002</v>
      </c>
      <c r="AK19" s="116">
        <v>-57.431431999999973</v>
      </c>
      <c r="AL19" s="116">
        <f>'[1]Historical Financials in USD'!AL19*'Historical Financials in THB'!$AL$8</f>
        <v>-0.28733300000000001</v>
      </c>
      <c r="AM19" s="116">
        <v>-5.3096670000000001</v>
      </c>
      <c r="AN19" s="116">
        <v>-4.8389999999999995</v>
      </c>
      <c r="AO19" s="118">
        <f>M19-(AL19+AM19+AN19)</f>
        <v>15.755987000000001</v>
      </c>
      <c r="AP19" s="117"/>
      <c r="AQ19" s="117"/>
      <c r="AR19" s="117"/>
      <c r="AS19" s="117"/>
      <c r="AT19" s="117"/>
      <c r="AU19" s="117"/>
      <c r="AV19" s="102"/>
      <c r="AW19" s="103"/>
      <c r="AX19" s="117"/>
      <c r="AY19" s="105"/>
      <c r="AZ19" s="105"/>
      <c r="BA19" s="42">
        <v>0</v>
      </c>
      <c r="BB19" s="42">
        <v>0</v>
      </c>
      <c r="BC19" s="42">
        <v>0</v>
      </c>
      <c r="BD19" s="42">
        <v>0</v>
      </c>
      <c r="BE19" s="42">
        <v>0</v>
      </c>
      <c r="BF19" s="42">
        <v>395.70690086458529</v>
      </c>
      <c r="BG19" s="42">
        <v>-5.5970000000000004</v>
      </c>
      <c r="BH19" s="116">
        <v>-4.8389999999999995</v>
      </c>
      <c r="BI19" s="42"/>
      <c r="BJ19" s="42"/>
      <c r="BK19" s="42"/>
      <c r="BN19" s="107"/>
    </row>
    <row r="20" spans="1:66" s="113" customFormat="1" x14ac:dyDescent="0.3">
      <c r="A20" s="95" t="s">
        <v>61</v>
      </c>
      <c r="B20" s="96" t="s">
        <v>55</v>
      </c>
      <c r="C20" s="97">
        <f t="shared" ref="C20:J20" si="6">C17+C18+C19</f>
        <v>7831.892037187703</v>
      </c>
      <c r="D20" s="97">
        <f t="shared" si="6"/>
        <v>9931.6161587550305</v>
      </c>
      <c r="E20" s="97">
        <f t="shared" si="6"/>
        <v>3558.2728547064639</v>
      </c>
      <c r="F20" s="97">
        <f t="shared" si="6"/>
        <v>3474.2067395413237</v>
      </c>
      <c r="G20" s="97">
        <f t="shared" si="6"/>
        <v>6142.8111850759069</v>
      </c>
      <c r="H20" s="97">
        <f t="shared" si="6"/>
        <v>8655.8854019149549</v>
      </c>
      <c r="I20" s="97">
        <f t="shared" si="6"/>
        <v>12033.199995187208</v>
      </c>
      <c r="J20" s="97">
        <f t="shared" si="6"/>
        <v>18235.119168589368</v>
      </c>
      <c r="K20" s="97">
        <f>K17+K18+K19</f>
        <v>28926.130258566463</v>
      </c>
      <c r="L20" s="97"/>
      <c r="M20" s="98">
        <f>M17+M18+M19</f>
        <v>13141.837815739995</v>
      </c>
      <c r="N20" s="99">
        <f t="shared" ref="N20:X20" si="7">N17+N18+N19</f>
        <v>20.929030238384257</v>
      </c>
      <c r="O20" s="97">
        <f t="shared" si="7"/>
        <v>1353.928655061577</v>
      </c>
      <c r="P20" s="97">
        <f t="shared" si="7"/>
        <v>1100.1059668739645</v>
      </c>
      <c r="Q20" s="97">
        <f t="shared" si="7"/>
        <v>789.19728157408895</v>
      </c>
      <c r="R20" s="97">
        <f t="shared" si="7"/>
        <v>1604.7673562032314</v>
      </c>
      <c r="S20" s="97">
        <f t="shared" si="7"/>
        <v>1862.000063174858</v>
      </c>
      <c r="T20" s="97">
        <f t="shared" si="7"/>
        <v>1294.0718313942912</v>
      </c>
      <c r="U20" s="97">
        <f t="shared" si="7"/>
        <v>1381.9719343035238</v>
      </c>
      <c r="V20" s="97">
        <f t="shared" si="7"/>
        <v>1794.0856506352854</v>
      </c>
      <c r="W20" s="97">
        <f t="shared" si="7"/>
        <v>2927.0497501108011</v>
      </c>
      <c r="X20" s="97">
        <f t="shared" si="7"/>
        <v>2484.107109480477</v>
      </c>
      <c r="Y20" s="97">
        <f>Y17+Y18+Y19</f>
        <v>1450.6428916883915</v>
      </c>
      <c r="Z20" s="97">
        <f t="shared" ref="Z20" si="8">Z17+Z18+Z19</f>
        <v>1489.3123328785821</v>
      </c>
      <c r="AA20" s="97">
        <v>3682.7353696735158</v>
      </c>
      <c r="AB20" s="97">
        <f t="shared" ref="AB20:AF20" si="9">AB17+AB18+AB19</f>
        <v>3607.1679368163559</v>
      </c>
      <c r="AC20" s="97">
        <f t="shared" si="9"/>
        <v>3253.9843554658428</v>
      </c>
      <c r="AD20" s="97">
        <f t="shared" si="9"/>
        <v>4033.4541338957324</v>
      </c>
      <c r="AE20" s="97">
        <f t="shared" si="9"/>
        <v>4212.8865644595026</v>
      </c>
      <c r="AF20" s="97">
        <f t="shared" si="9"/>
        <v>5732.9380301808806</v>
      </c>
      <c r="AG20" s="97">
        <f>AG17+AG18+AG19</f>
        <v>4255.8404400532518</v>
      </c>
      <c r="AH20" s="97">
        <f t="shared" ref="AH20:AK20" si="10">AH17+AH18+AH19</f>
        <v>6342.848532620993</v>
      </c>
      <c r="AI20" s="97">
        <f t="shared" si="10"/>
        <v>8585.9743823792815</v>
      </c>
      <c r="AJ20" s="97">
        <f t="shared" si="10"/>
        <v>9059.2409522016242</v>
      </c>
      <c r="AK20" s="97">
        <f t="shared" si="10"/>
        <v>4938.0663913645749</v>
      </c>
      <c r="AL20" s="97">
        <f>AL17+AL18+AL19</f>
        <v>4277.3206159112387</v>
      </c>
      <c r="AM20" s="97">
        <f t="shared" ref="AM20" si="11">AM17+AM18+AM19</f>
        <v>5922.2216914064957</v>
      </c>
      <c r="AN20" s="97">
        <f>AN17+AN18+AN19</f>
        <v>2694.7018435570999</v>
      </c>
      <c r="AO20" s="98">
        <f>AO17+AO18+AO19</f>
        <v>247.5936648651591</v>
      </c>
      <c r="AP20" s="99"/>
      <c r="AQ20" s="97"/>
      <c r="AR20" s="97"/>
      <c r="AS20" s="97"/>
      <c r="AT20" s="97"/>
      <c r="AU20" s="97"/>
      <c r="AV20" s="112"/>
      <c r="AW20" s="103"/>
      <c r="AX20" s="103"/>
      <c r="AY20" s="105"/>
      <c r="AZ20" s="105"/>
      <c r="BA20" s="42">
        <v>0</v>
      </c>
      <c r="BB20" s="42">
        <v>-3.529094101395458E-7</v>
      </c>
      <c r="BC20" s="42">
        <v>0</v>
      </c>
      <c r="BD20" s="42">
        <v>0</v>
      </c>
      <c r="BE20" s="42">
        <v>0</v>
      </c>
      <c r="BF20" s="42">
        <v>-11382.305528005016</v>
      </c>
      <c r="BG20" s="42">
        <v>3106.2495955082304</v>
      </c>
      <c r="BH20" s="111">
        <f>BH17+BH18+BH19</f>
        <v>3231.9930994718561</v>
      </c>
      <c r="BI20" s="42"/>
      <c r="BJ20" s="42"/>
      <c r="BK20" s="42"/>
      <c r="BN20" s="107"/>
    </row>
    <row r="21" spans="1:66" s="122" customFormat="1" x14ac:dyDescent="0.3">
      <c r="A21" s="114" t="s">
        <v>62</v>
      </c>
      <c r="B21" s="115" t="s">
        <v>55</v>
      </c>
      <c r="C21" s="117">
        <v>-488</v>
      </c>
      <c r="D21" s="117">
        <v>-742</v>
      </c>
      <c r="E21" s="117">
        <v>-579.75699999999995</v>
      </c>
      <c r="F21" s="117">
        <v>-302.488</v>
      </c>
      <c r="G21" s="117">
        <v>-451.21590480265303</v>
      </c>
      <c r="H21" s="117">
        <v>-826.68800011950805</v>
      </c>
      <c r="I21" s="117">
        <v>-1313.491</v>
      </c>
      <c r="J21" s="117">
        <v>-2850.4249850000001</v>
      </c>
      <c r="K21" s="117">
        <v>-4190.5343759999996</v>
      </c>
      <c r="L21" s="117"/>
      <c r="M21" s="118">
        <v>-1233.7545749999999</v>
      </c>
      <c r="N21" s="120">
        <v>-77.275999999999996</v>
      </c>
      <c r="O21" s="117">
        <v>-102.13000000000001</v>
      </c>
      <c r="P21" s="117">
        <v>-148.04000000000002</v>
      </c>
      <c r="Q21" s="117">
        <v>24.958000000000027</v>
      </c>
      <c r="R21" s="117">
        <v>-107.085013</v>
      </c>
      <c r="S21" s="117">
        <v>-204.29498699999999</v>
      </c>
      <c r="T21" s="117">
        <v>-178.54470904200002</v>
      </c>
      <c r="U21" s="117">
        <v>38.708804239346989</v>
      </c>
      <c r="V21" s="117">
        <v>-169.807561386749</v>
      </c>
      <c r="W21" s="117">
        <v>-283.12132261325098</v>
      </c>
      <c r="X21" s="117">
        <v>-270.34557582981807</v>
      </c>
      <c r="Y21" s="117">
        <v>-103.41354028968999</v>
      </c>
      <c r="Z21" s="117">
        <v>-211.22981999999999</v>
      </c>
      <c r="AA21" s="117">
        <v>-679.55443700000001</v>
      </c>
      <c r="AB21" s="117">
        <v>-323.81322699999987</v>
      </c>
      <c r="AC21" s="117">
        <f>I21-Z21-AA21-AB21</f>
        <v>-98.893516000000091</v>
      </c>
      <c r="AD21" s="117">
        <v>-513.85599999999999</v>
      </c>
      <c r="AE21" s="117">
        <v>-592.9243899999999</v>
      </c>
      <c r="AF21" s="117">
        <v>-642.02555300000017</v>
      </c>
      <c r="AG21" s="117">
        <f>J21-AD21-AE21-AF21</f>
        <v>-1101.6190419999998</v>
      </c>
      <c r="AH21" s="117">
        <v>-834.032689</v>
      </c>
      <c r="AI21" s="117">
        <v>-1352.8236349999997</v>
      </c>
      <c r="AJ21" s="117">
        <v>-1491.587</v>
      </c>
      <c r="AK21" s="117">
        <v>-512.09105199999976</v>
      </c>
      <c r="AL21" s="117">
        <f>'[1]Historical Financials in USD'!AL21*'Historical Financials in THB'!$AL$8</f>
        <v>-179.33773299999999</v>
      </c>
      <c r="AM21" s="117">
        <v>-311.53954901199995</v>
      </c>
      <c r="AN21" s="117">
        <v>-304.05055887800006</v>
      </c>
      <c r="AO21" s="118">
        <f>M21-(AL21+AM21+AN21)</f>
        <v>-438.82673410999996</v>
      </c>
      <c r="AP21" s="126"/>
      <c r="AQ21" s="117"/>
      <c r="AR21" s="117"/>
      <c r="AS21" s="117"/>
      <c r="AT21" s="117"/>
      <c r="AU21" s="117"/>
      <c r="AV21" s="102"/>
      <c r="AW21" s="103"/>
      <c r="AX21" s="117"/>
      <c r="AY21" s="105"/>
      <c r="AZ21" s="105"/>
      <c r="BA21" s="42">
        <v>0</v>
      </c>
      <c r="BB21" s="42">
        <v>0</v>
      </c>
      <c r="BC21" s="42">
        <v>0</v>
      </c>
      <c r="BD21" s="42">
        <v>0</v>
      </c>
      <c r="BE21" s="42">
        <v>0</v>
      </c>
      <c r="BF21" s="42">
        <v>584.49685291069954</v>
      </c>
      <c r="BG21" s="42">
        <v>117.31381780066113</v>
      </c>
      <c r="BH21" s="126">
        <v>-304.05055887800006</v>
      </c>
      <c r="BI21" s="42"/>
      <c r="BJ21" s="42"/>
      <c r="BK21" s="42"/>
      <c r="BN21" s="107"/>
    </row>
    <row r="22" spans="1:66" s="122" customFormat="1" x14ac:dyDescent="0.3">
      <c r="A22" s="114" t="s">
        <v>63</v>
      </c>
      <c r="B22" s="115" t="s">
        <v>55</v>
      </c>
      <c r="C22" s="117"/>
      <c r="D22" s="117"/>
      <c r="E22" s="117">
        <v>-1492.046</v>
      </c>
      <c r="F22" s="117">
        <v>-1003.7671162957394</v>
      </c>
      <c r="G22" s="117">
        <v>-1174.151767077024</v>
      </c>
      <c r="H22" s="117">
        <v>-800.85736172374004</v>
      </c>
      <c r="I22" s="117">
        <v>-960.61599999999999</v>
      </c>
      <c r="J22" s="117">
        <v>217.68077799999958</v>
      </c>
      <c r="K22" s="117">
        <v>378.15141699999998</v>
      </c>
      <c r="L22" s="117"/>
      <c r="M22" s="98">
        <v>157.88621400000011</v>
      </c>
      <c r="N22" s="120">
        <v>-110.866</v>
      </c>
      <c r="O22" s="117">
        <v>-289.41900000000004</v>
      </c>
      <c r="P22" s="117">
        <v>-226.82599999999996</v>
      </c>
      <c r="Q22" s="117">
        <v>-364.29300000000001</v>
      </c>
      <c r="R22" s="117">
        <v>-370.31257488070378</v>
      </c>
      <c r="S22" s="117">
        <v>-305.2540988600083</v>
      </c>
      <c r="T22" s="117">
        <v>-141.69036725951264</v>
      </c>
      <c r="U22" s="117">
        <v>-356.89472607679932</v>
      </c>
      <c r="V22" s="117">
        <v>-193.48131441157298</v>
      </c>
      <c r="W22" s="117">
        <f>H22-(V22+X22+Y22)</f>
        <v>-778.7206191089067</v>
      </c>
      <c r="X22" s="117">
        <v>-273.1084937898604</v>
      </c>
      <c r="Y22" s="117">
        <v>444.45306558660002</v>
      </c>
      <c r="Z22" s="117">
        <v>63.875366999999997</v>
      </c>
      <c r="AA22" s="117">
        <v>-121.453535</v>
      </c>
      <c r="AB22" s="117">
        <v>-321.15018500000002</v>
      </c>
      <c r="AC22" s="117">
        <f>I22-Z22-AA22-AB22</f>
        <v>-581.88764700000002</v>
      </c>
      <c r="AD22" s="117">
        <v>-336.40300000000002</v>
      </c>
      <c r="AE22" s="117">
        <v>263.51481699999999</v>
      </c>
      <c r="AF22" s="117">
        <v>-424.43402800000001</v>
      </c>
      <c r="AG22" s="117">
        <f>J22-AD22-AE22-AF22</f>
        <v>715.00298899999962</v>
      </c>
      <c r="AH22" s="117">
        <v>-47.129565999999997</v>
      </c>
      <c r="AI22" s="117">
        <v>208.15862399999997</v>
      </c>
      <c r="AJ22" s="117">
        <v>473.17982800000004</v>
      </c>
      <c r="AK22" s="117">
        <v>-256.05746900000003</v>
      </c>
      <c r="AL22" s="117">
        <f>'[1]Historical Financials in USD'!AL22*'Historical Financials in THB'!$AL$8</f>
        <v>76.691937999999993</v>
      </c>
      <c r="AM22" s="117">
        <v>-200.81032095740105</v>
      </c>
      <c r="AN22" s="117">
        <v>350.48679795740105</v>
      </c>
      <c r="AO22" s="118">
        <f>M22-(AL22+AM22+AN22)</f>
        <v>-68.48220099999989</v>
      </c>
      <c r="AP22" s="126"/>
      <c r="AQ22" s="117"/>
      <c r="AR22" s="117"/>
      <c r="AS22" s="117"/>
      <c r="AT22" s="117"/>
      <c r="AU22" s="117"/>
      <c r="AV22" s="102"/>
      <c r="AW22" s="103"/>
      <c r="AX22" s="117"/>
      <c r="AY22" s="105"/>
      <c r="AZ22" s="105"/>
      <c r="BA22" s="42">
        <v>0</v>
      </c>
      <c r="BB22" s="42">
        <v>0</v>
      </c>
      <c r="BC22" s="42">
        <v>0</v>
      </c>
      <c r="BD22" s="42">
        <v>0</v>
      </c>
      <c r="BE22" s="42">
        <v>0</v>
      </c>
      <c r="BF22" s="42">
        <v>2056.8891482381782</v>
      </c>
      <c r="BG22" s="42">
        <v>309.90751210847327</v>
      </c>
      <c r="BH22" s="127">
        <v>204.51381174947173</v>
      </c>
      <c r="BI22" s="42"/>
      <c r="BJ22" s="42">
        <f>BL22-BK22</f>
        <v>76.061530250528307</v>
      </c>
      <c r="BK22" s="122">
        <v>69.911455957401046</v>
      </c>
      <c r="BL22" s="122">
        <v>145.97298620792935</v>
      </c>
      <c r="BN22" s="107"/>
    </row>
    <row r="23" spans="1:66" s="122" customFormat="1" x14ac:dyDescent="0.3">
      <c r="A23" s="114" t="s">
        <v>64</v>
      </c>
      <c r="B23" s="115" t="s">
        <v>55</v>
      </c>
      <c r="C23" s="116"/>
      <c r="D23" s="116"/>
      <c r="E23" s="116">
        <v>115.94154581464539</v>
      </c>
      <c r="F23" s="116">
        <v>-268.25934087467289</v>
      </c>
      <c r="G23" s="116">
        <v>-390.89143822891293</v>
      </c>
      <c r="H23" s="116">
        <v>-593.1190370836897</v>
      </c>
      <c r="I23" s="116">
        <v>56.347497756833029</v>
      </c>
      <c r="J23" s="116">
        <v>169.15565555441154</v>
      </c>
      <c r="K23" s="116">
        <v>246.946369383649</v>
      </c>
      <c r="L23" s="116"/>
      <c r="M23" s="118">
        <v>-643.66767428357605</v>
      </c>
      <c r="N23" s="119">
        <v>54.737027409069398</v>
      </c>
      <c r="O23" s="116">
        <v>-201.26483777382106</v>
      </c>
      <c r="P23" s="116">
        <v>-97.511427262966478</v>
      </c>
      <c r="Q23" s="116">
        <v>-24.220103246954764</v>
      </c>
      <c r="R23" s="116">
        <v>-117.0512447811938</v>
      </c>
      <c r="S23" s="116">
        <v>19.940306716824125</v>
      </c>
      <c r="T23" s="116">
        <v>29.630653385480542</v>
      </c>
      <c r="U23" s="116">
        <v>-323.41115355002376</v>
      </c>
      <c r="V23" s="116">
        <v>-375.75253516743965</v>
      </c>
      <c r="W23" s="116">
        <v>258.45259906219889</v>
      </c>
      <c r="X23" s="116">
        <v>-250.62671858673917</v>
      </c>
      <c r="Y23" s="116">
        <v>-225.19238239170977</v>
      </c>
      <c r="Z23" s="116">
        <v>-59.087616091598122</v>
      </c>
      <c r="AA23" s="116">
        <v>134.87334143073096</v>
      </c>
      <c r="AB23" s="116">
        <v>-60.815246784481374</v>
      </c>
      <c r="AC23" s="116">
        <v>41.377019202181557</v>
      </c>
      <c r="AD23" s="116">
        <v>209.35759774103565</v>
      </c>
      <c r="AE23" s="116">
        <v>-45.830441508645691</v>
      </c>
      <c r="AF23" s="116">
        <v>-18.245909103051332</v>
      </c>
      <c r="AG23" s="116">
        <f>J23-AD23-AE23-AF23</f>
        <v>23.874408425072914</v>
      </c>
      <c r="AH23" s="116">
        <v>93.6</v>
      </c>
      <c r="AI23" s="116">
        <v>47.664875498968755</v>
      </c>
      <c r="AJ23" s="116">
        <v>418.48376893397648</v>
      </c>
      <c r="AK23" s="116">
        <v>-312.78601630432166</v>
      </c>
      <c r="AL23" s="116">
        <f>'[1]Historical Financials in USD'!AL23*'Historical Financials in THB'!$AL$8</f>
        <v>-106.7890206103084</v>
      </c>
      <c r="AM23" s="116">
        <v>-328.55178199288486</v>
      </c>
      <c r="AN23" s="116">
        <v>-315.41209915015355</v>
      </c>
      <c r="AO23" s="118">
        <f>M23-(AL23+AM23+AN23)</f>
        <v>107.08522746977076</v>
      </c>
      <c r="AP23" s="117"/>
      <c r="AQ23" s="117"/>
      <c r="AR23" s="117"/>
      <c r="AS23" s="117"/>
      <c r="AT23" s="117"/>
      <c r="AU23" s="117"/>
      <c r="AV23" s="102"/>
      <c r="AW23" s="128"/>
      <c r="AX23" s="117"/>
      <c r="AY23" s="105"/>
      <c r="AZ23" s="105"/>
      <c r="BA23" s="42">
        <v>0</v>
      </c>
      <c r="BB23" s="42">
        <v>0</v>
      </c>
      <c r="BC23" s="42">
        <v>0</v>
      </c>
      <c r="BD23" s="42">
        <v>0</v>
      </c>
      <c r="BE23" s="42">
        <v>1.6258744974550154E-2</v>
      </c>
      <c r="BF23" s="42">
        <v>105.69775262965481</v>
      </c>
      <c r="BG23" s="42">
        <v>-435.34080260319325</v>
      </c>
      <c r="BH23" s="116">
        <v>-274.76218111152974</v>
      </c>
      <c r="BI23" s="42"/>
      <c r="BJ23" s="42">
        <f>BL23-BK23</f>
        <v>-17.214934519855387</v>
      </c>
      <c r="BK23" s="42">
        <v>-23.434983518768515</v>
      </c>
      <c r="BL23" s="42">
        <v>-40.649918038623902</v>
      </c>
      <c r="BN23" s="107"/>
    </row>
    <row r="24" spans="1:66" s="113" customFormat="1" x14ac:dyDescent="0.3">
      <c r="A24" s="95" t="s">
        <v>65</v>
      </c>
      <c r="B24" s="96" t="s">
        <v>55</v>
      </c>
      <c r="C24" s="97">
        <f>SUM(C20:C23)</f>
        <v>7343.892037187703</v>
      </c>
      <c r="D24" s="97">
        <f t="shared" ref="D24:H24" si="12">SUM(D20:D23)</f>
        <v>9189.6161587550305</v>
      </c>
      <c r="E24" s="97">
        <f t="shared" si="12"/>
        <v>1602.4114005211093</v>
      </c>
      <c r="F24" s="97">
        <f t="shared" si="12"/>
        <v>1899.6922823709115</v>
      </c>
      <c r="G24" s="97">
        <f t="shared" si="12"/>
        <v>4126.552074967316</v>
      </c>
      <c r="H24" s="97">
        <f t="shared" si="12"/>
        <v>6435.221002988018</v>
      </c>
      <c r="I24" s="97">
        <f>SUM(I20:I23)</f>
        <v>9815.4404929440407</v>
      </c>
      <c r="J24" s="97">
        <f>SUM(J20:J23)</f>
        <v>15771.530617143781</v>
      </c>
      <c r="K24" s="97">
        <f>SUM(K20:K23)</f>
        <v>25360.693668950113</v>
      </c>
      <c r="L24" s="97"/>
      <c r="M24" s="98">
        <f>SUM(M20:M23)</f>
        <v>11422.301780456419</v>
      </c>
      <c r="N24" s="99">
        <f t="shared" ref="N24:Z24" si="13">SUM(N20:N23)</f>
        <v>-112.47594235254634</v>
      </c>
      <c r="O24" s="97">
        <f t="shared" si="13"/>
        <v>761.11481728775584</v>
      </c>
      <c r="P24" s="97">
        <f t="shared" si="13"/>
        <v>627.72853961099804</v>
      </c>
      <c r="Q24" s="97">
        <f t="shared" si="13"/>
        <v>425.64217832713427</v>
      </c>
      <c r="R24" s="97">
        <f t="shared" si="13"/>
        <v>1010.318523541334</v>
      </c>
      <c r="S24" s="97">
        <f t="shared" si="13"/>
        <v>1372.3912840316739</v>
      </c>
      <c r="T24" s="97">
        <f t="shared" si="13"/>
        <v>1003.467408478259</v>
      </c>
      <c r="U24" s="97">
        <f t="shared" si="13"/>
        <v>740.37485891604774</v>
      </c>
      <c r="V24" s="97">
        <f t="shared" si="13"/>
        <v>1055.0442396695237</v>
      </c>
      <c r="W24" s="97">
        <f t="shared" si="13"/>
        <v>2123.6604074508423</v>
      </c>
      <c r="X24" s="97">
        <f t="shared" si="13"/>
        <v>1690.0263212740592</v>
      </c>
      <c r="Y24" s="97">
        <f t="shared" si="13"/>
        <v>1566.4900345935919</v>
      </c>
      <c r="Z24" s="97">
        <f t="shared" si="13"/>
        <v>1282.870263786984</v>
      </c>
      <c r="AA24" s="97">
        <v>3016.6007391042463</v>
      </c>
      <c r="AB24" s="97">
        <f t="shared" ref="AB24:AF24" si="14">SUM(AB20:AB23)</f>
        <v>2901.3892780318747</v>
      </c>
      <c r="AC24" s="97">
        <f t="shared" si="14"/>
        <v>2614.5802116680243</v>
      </c>
      <c r="AD24" s="97">
        <f t="shared" si="14"/>
        <v>3392.5527316367679</v>
      </c>
      <c r="AE24" s="97">
        <f t="shared" si="14"/>
        <v>3837.6465499508568</v>
      </c>
      <c r="AF24" s="97">
        <f t="shared" si="14"/>
        <v>4648.2325400778291</v>
      </c>
      <c r="AG24" s="97">
        <f>SUM(AG20:AG23)</f>
        <v>3893.0987954783245</v>
      </c>
      <c r="AH24" s="97">
        <f t="shared" ref="AH24:AM24" si="15">SUM(AH20:AH23)</f>
        <v>5555.286277620994</v>
      </c>
      <c r="AI24" s="97">
        <f t="shared" si="15"/>
        <v>7488.9742468782506</v>
      </c>
      <c r="AJ24" s="97">
        <f t="shared" si="15"/>
        <v>8459.3175491356014</v>
      </c>
      <c r="AK24" s="97">
        <f t="shared" si="15"/>
        <v>3857.1318540602533</v>
      </c>
      <c r="AL24" s="97">
        <f t="shared" si="15"/>
        <v>4067.88580030093</v>
      </c>
      <c r="AM24" s="97">
        <f t="shared" si="15"/>
        <v>5081.3200394442101</v>
      </c>
      <c r="AN24" s="97">
        <f>SUM(AN20:AN23)</f>
        <v>2425.7259834863471</v>
      </c>
      <c r="AO24" s="118">
        <f>SUM(AO20:AO23)</f>
        <v>-152.63004277507002</v>
      </c>
      <c r="AP24" s="99"/>
      <c r="AQ24" s="111"/>
      <c r="AR24" s="111"/>
      <c r="AS24" s="111"/>
      <c r="AT24" s="111"/>
      <c r="AU24" s="111"/>
      <c r="AV24" s="129"/>
      <c r="AW24" s="103"/>
      <c r="AX24" s="103"/>
      <c r="AY24" s="105"/>
      <c r="AZ24" s="105"/>
      <c r="BA24" s="42">
        <v>0</v>
      </c>
      <c r="BB24" s="42">
        <v>-3.529094101395458E-7</v>
      </c>
      <c r="BC24" s="42">
        <v>0</v>
      </c>
      <c r="BD24" s="42">
        <v>0</v>
      </c>
      <c r="BE24" s="42">
        <v>1.6258744975857553E-2</v>
      </c>
      <c r="BF24" s="42">
        <v>-8635.221774226482</v>
      </c>
      <c r="BG24" s="42">
        <v>3098.1301228141729</v>
      </c>
      <c r="BH24" s="111">
        <f>SUM(BH20:BH23)</f>
        <v>2857.694171231798</v>
      </c>
      <c r="BI24" s="42"/>
      <c r="BJ24" s="42"/>
      <c r="BK24" s="42"/>
      <c r="BN24" s="107"/>
    </row>
    <row r="25" spans="1:66" s="122" customFormat="1" x14ac:dyDescent="0.3">
      <c r="A25" s="114" t="s">
        <v>66</v>
      </c>
      <c r="B25" s="115" t="s">
        <v>55</v>
      </c>
      <c r="C25" s="117">
        <v>-560</v>
      </c>
      <c r="D25" s="117">
        <v>139</v>
      </c>
      <c r="E25" s="117">
        <v>-164.363</v>
      </c>
      <c r="F25" s="117">
        <v>-191.03701131035166</v>
      </c>
      <c r="G25" s="117">
        <v>-285.42599561576316</v>
      </c>
      <c r="H25" s="117">
        <v>-279.13</v>
      </c>
      <c r="I25" s="117">
        <v>-162.07599999999999</v>
      </c>
      <c r="J25" s="117">
        <v>-195.417</v>
      </c>
      <c r="K25" s="117">
        <v>127.764</v>
      </c>
      <c r="L25" s="117"/>
      <c r="M25" s="118">
        <v>888.42499999999995</v>
      </c>
      <c r="N25" s="120">
        <v>-17</v>
      </c>
      <c r="O25" s="117">
        <v>-52.055999999999997</v>
      </c>
      <c r="P25" s="117">
        <v>-108.41100000000002</v>
      </c>
      <c r="Q25" s="117">
        <v>-13.244999999999976</v>
      </c>
      <c r="R25" s="117">
        <v>-75.356475561979607</v>
      </c>
      <c r="S25" s="117">
        <v>-115.47056798151134</v>
      </c>
      <c r="T25" s="117">
        <v>-31.263213732773</v>
      </c>
      <c r="U25" s="117">
        <v>-63.335738339499237</v>
      </c>
      <c r="V25" s="117">
        <v>-89.989000000000004</v>
      </c>
      <c r="W25" s="117">
        <f>H25-(V25+X25+Y25)</f>
        <v>-92.851155313491887</v>
      </c>
      <c r="X25" s="117">
        <v>-38.371844686508098</v>
      </c>
      <c r="Y25" s="117">
        <v>-57.918000000000006</v>
      </c>
      <c r="Z25" s="117">
        <v>-66.436000000000007</v>
      </c>
      <c r="AA25" s="117">
        <v>-57.035999999999987</v>
      </c>
      <c r="AB25" s="117">
        <v>-37.14400000000002</v>
      </c>
      <c r="AC25" s="117">
        <f>I25-Z25-AA25-AB25</f>
        <v>-1.4599999999999795</v>
      </c>
      <c r="AD25" s="117">
        <v>-70.789000000000001</v>
      </c>
      <c r="AE25" s="117">
        <v>-68.362000000000009</v>
      </c>
      <c r="AF25" s="117">
        <v>-30.150999999999982</v>
      </c>
      <c r="AG25" s="117">
        <f>J25-AD25-AE25-AF25</f>
        <v>-26.115000000000009</v>
      </c>
      <c r="AH25" s="117">
        <v>-26.571999999999999</v>
      </c>
      <c r="AI25" s="117">
        <v>-26.166999999999998</v>
      </c>
      <c r="AJ25" s="117">
        <v>63.506999999999998</v>
      </c>
      <c r="AK25" s="117">
        <v>116.996</v>
      </c>
      <c r="AL25" s="117">
        <f>'[1]Historical Financials in USD'!AL25*'Historical Financials in THB'!$AL$8</f>
        <v>-25.460999999999999</v>
      </c>
      <c r="AM25" s="117">
        <v>-54.735163490000019</v>
      </c>
      <c r="AN25" s="117">
        <v>351.88916348999999</v>
      </c>
      <c r="AO25" s="98">
        <f>M25-(AL25+AM25+AN25)</f>
        <v>616.73199999999997</v>
      </c>
      <c r="AP25" s="117"/>
      <c r="AQ25" s="117"/>
      <c r="AR25" s="117"/>
      <c r="AS25" s="117"/>
      <c r="AT25" s="117"/>
      <c r="AU25" s="117"/>
      <c r="AV25" s="102"/>
      <c r="AW25" s="128"/>
      <c r="AX25" s="117"/>
      <c r="AY25" s="105"/>
      <c r="AZ25" s="105"/>
      <c r="BA25" s="42">
        <v>0</v>
      </c>
      <c r="BB25" s="42">
        <v>0</v>
      </c>
      <c r="BC25" s="42">
        <v>0</v>
      </c>
      <c r="BD25" s="42">
        <v>0</v>
      </c>
      <c r="BE25" s="42">
        <v>0</v>
      </c>
      <c r="BF25" s="42">
        <v>429.58833978902209</v>
      </c>
      <c r="BG25" s="42">
        <v>-80.196163490000018</v>
      </c>
      <c r="BH25" s="130">
        <v>201.70410172785358</v>
      </c>
      <c r="BI25" s="42"/>
      <c r="BJ25" s="42">
        <v>-2.1017278535710175E-3</v>
      </c>
      <c r="BK25" s="42"/>
      <c r="BL25" s="122">
        <v>-2.1017278535710175E-3</v>
      </c>
      <c r="BN25" s="107"/>
    </row>
    <row r="26" spans="1:66" s="122" customFormat="1" x14ac:dyDescent="0.3">
      <c r="A26" s="114" t="s">
        <v>67</v>
      </c>
      <c r="B26" s="115" t="s">
        <v>55</v>
      </c>
      <c r="C26" s="117"/>
      <c r="D26" s="117"/>
      <c r="E26" s="117"/>
      <c r="F26" s="117"/>
      <c r="G26" s="117"/>
      <c r="H26" s="117"/>
      <c r="I26" s="117"/>
      <c r="J26" s="117"/>
      <c r="K26" s="117"/>
      <c r="L26" s="117"/>
      <c r="M26" s="131">
        <v>-308.30539257599997</v>
      </c>
      <c r="N26" s="117"/>
      <c r="O26" s="117"/>
      <c r="P26" s="117"/>
      <c r="Q26" s="117"/>
      <c r="R26" s="117"/>
      <c r="S26" s="117"/>
      <c r="T26" s="117"/>
      <c r="U26" s="117"/>
      <c r="V26" s="117"/>
      <c r="W26" s="117"/>
      <c r="X26" s="117"/>
      <c r="Y26" s="117"/>
      <c r="Z26" s="117"/>
      <c r="AA26" s="117"/>
      <c r="AB26" s="117"/>
      <c r="AC26" s="117"/>
      <c r="AD26" s="117"/>
      <c r="AE26" s="117"/>
      <c r="AF26" s="117"/>
      <c r="AG26" s="117"/>
      <c r="AH26" s="132">
        <v>0</v>
      </c>
      <c r="AI26" s="133">
        <v>0</v>
      </c>
      <c r="AJ26" s="133">
        <v>0</v>
      </c>
      <c r="AK26" s="133">
        <v>0</v>
      </c>
      <c r="AL26" s="133">
        <v>0</v>
      </c>
      <c r="AM26" s="133">
        <v>0</v>
      </c>
      <c r="AN26" s="133">
        <v>0</v>
      </c>
      <c r="AO26" s="118">
        <v>-308.30539257599997</v>
      </c>
      <c r="AP26" s="120"/>
      <c r="AQ26" s="117"/>
      <c r="AR26" s="117"/>
      <c r="AS26" s="117"/>
      <c r="AT26" s="117"/>
      <c r="AU26" s="117"/>
      <c r="AV26" s="102"/>
      <c r="AW26" s="128"/>
      <c r="AX26" s="117"/>
      <c r="AY26" s="105"/>
      <c r="AZ26" s="105"/>
      <c r="BA26" s="42"/>
      <c r="BB26" s="42"/>
      <c r="BC26" s="42"/>
      <c r="BD26" s="42"/>
      <c r="BE26" s="42"/>
      <c r="BF26" s="42"/>
      <c r="BG26" s="42"/>
      <c r="BH26" s="123"/>
      <c r="BI26" s="42"/>
      <c r="BJ26" s="42"/>
      <c r="BK26" s="42"/>
      <c r="BN26" s="107"/>
    </row>
    <row r="27" spans="1:66" s="113" customFormat="1" x14ac:dyDescent="0.3">
      <c r="A27" s="95" t="s">
        <v>68</v>
      </c>
      <c r="B27" s="96" t="s">
        <v>55</v>
      </c>
      <c r="C27" s="97">
        <f t="shared" ref="C27:K27" si="16">C24+C25</f>
        <v>6783.892037187703</v>
      </c>
      <c r="D27" s="97">
        <f t="shared" si="16"/>
        <v>9328.6161587550305</v>
      </c>
      <c r="E27" s="97">
        <f t="shared" si="16"/>
        <v>1438.0484005211092</v>
      </c>
      <c r="F27" s="97">
        <f t="shared" si="16"/>
        <v>1708.6552710605597</v>
      </c>
      <c r="G27" s="97">
        <f t="shared" si="16"/>
        <v>3841.126079351553</v>
      </c>
      <c r="H27" s="97">
        <f t="shared" si="16"/>
        <v>6156.0910029880179</v>
      </c>
      <c r="I27" s="97">
        <f t="shared" si="16"/>
        <v>9653.3644929440416</v>
      </c>
      <c r="J27" s="97">
        <f t="shared" si="16"/>
        <v>15576.113617143781</v>
      </c>
      <c r="K27" s="97">
        <f t="shared" si="16"/>
        <v>25488.457668950112</v>
      </c>
      <c r="L27" s="97"/>
      <c r="M27" s="98">
        <f>M24+M25+M26</f>
        <v>12002.421387880418</v>
      </c>
      <c r="N27" s="99">
        <f t="shared" ref="N27:Z27" si="17">N24+N25</f>
        <v>-129.47594235254633</v>
      </c>
      <c r="O27" s="97">
        <f t="shared" si="17"/>
        <v>709.0588172877558</v>
      </c>
      <c r="P27" s="134">
        <f t="shared" si="17"/>
        <v>519.31753961099798</v>
      </c>
      <c r="Q27" s="97">
        <f t="shared" si="17"/>
        <v>412.39717832713427</v>
      </c>
      <c r="R27" s="97">
        <f t="shared" si="17"/>
        <v>934.96204797935434</v>
      </c>
      <c r="S27" s="97">
        <f t="shared" si="17"/>
        <v>1256.9207160501626</v>
      </c>
      <c r="T27" s="97">
        <f t="shared" si="17"/>
        <v>972.20419474548601</v>
      </c>
      <c r="U27" s="97">
        <f t="shared" si="17"/>
        <v>677.0391205765485</v>
      </c>
      <c r="V27" s="97">
        <f t="shared" si="17"/>
        <v>965.05523966952364</v>
      </c>
      <c r="W27" s="97">
        <f t="shared" si="17"/>
        <v>2030.8092521373503</v>
      </c>
      <c r="X27" s="97">
        <f t="shared" si="17"/>
        <v>1651.654476587551</v>
      </c>
      <c r="Y27" s="97">
        <f t="shared" si="17"/>
        <v>1508.572034593592</v>
      </c>
      <c r="Z27" s="97">
        <f t="shared" si="17"/>
        <v>1216.434263786984</v>
      </c>
      <c r="AA27" s="97">
        <v>2959.5647391042462</v>
      </c>
      <c r="AB27" s="97">
        <f t="shared" ref="AB27:AJ27" si="18">AB24+AB25</f>
        <v>2864.2452780318745</v>
      </c>
      <c r="AC27" s="97">
        <f t="shared" si="18"/>
        <v>2613.1202116680242</v>
      </c>
      <c r="AD27" s="97">
        <f t="shared" si="18"/>
        <v>3321.7637316367677</v>
      </c>
      <c r="AE27" s="97">
        <f t="shared" si="18"/>
        <v>3769.2845499508567</v>
      </c>
      <c r="AF27" s="97">
        <f t="shared" si="18"/>
        <v>4618.0815400778292</v>
      </c>
      <c r="AG27" s="97">
        <f t="shared" si="18"/>
        <v>3866.9837954783243</v>
      </c>
      <c r="AH27" s="99">
        <f t="shared" si="18"/>
        <v>5528.7142776209939</v>
      </c>
      <c r="AI27" s="97">
        <f t="shared" si="18"/>
        <v>7462.8072468782502</v>
      </c>
      <c r="AJ27" s="97">
        <f t="shared" si="18"/>
        <v>8522.824549135601</v>
      </c>
      <c r="AK27" s="97">
        <f>AK24+AK25+AK26</f>
        <v>3974.1278540602534</v>
      </c>
      <c r="AL27" s="97">
        <f>AL24+AL25+AL26</f>
        <v>4042.4248003009302</v>
      </c>
      <c r="AM27" s="97">
        <f>AM24+AM25+AM26</f>
        <v>5026.5848759542105</v>
      </c>
      <c r="AN27" s="97">
        <f>AN24+AN25+AN26</f>
        <v>2777.6151469763472</v>
      </c>
      <c r="AO27" s="98">
        <f>AO24+AO25+AO26</f>
        <v>155.79656464892997</v>
      </c>
      <c r="AP27" s="111"/>
      <c r="AQ27" s="111"/>
      <c r="AR27" s="111"/>
      <c r="AS27" s="111"/>
      <c r="AT27" s="111"/>
      <c r="AU27" s="111"/>
      <c r="AV27" s="129"/>
      <c r="AW27" s="103"/>
      <c r="AX27" s="103"/>
      <c r="AY27" s="105"/>
      <c r="AZ27" s="105"/>
      <c r="BA27" s="42">
        <v>0</v>
      </c>
      <c r="BB27" s="42">
        <v>-3.529094101395458E-7</v>
      </c>
      <c r="BC27" s="42">
        <v>0</v>
      </c>
      <c r="BD27" s="42">
        <v>0</v>
      </c>
      <c r="BE27" s="42">
        <v>1.6258744975857553E-2</v>
      </c>
      <c r="BF27" s="42">
        <v>-8205.6334344374609</v>
      </c>
      <c r="BG27" s="42">
        <v>3017.933959324173</v>
      </c>
      <c r="BH27" s="111">
        <f>BH24+BH25</f>
        <v>3059.3982729596514</v>
      </c>
      <c r="BI27" s="42"/>
      <c r="BJ27" s="42"/>
      <c r="BK27" s="42"/>
      <c r="BN27" s="107"/>
    </row>
    <row r="28" spans="1:66" s="142" customFormat="1" x14ac:dyDescent="0.3">
      <c r="A28" s="135" t="s">
        <v>69</v>
      </c>
      <c r="B28" s="136" t="s">
        <v>50</v>
      </c>
      <c r="C28" s="137">
        <f t="shared" ref="C28:K28" si="19">-SUM(C21:C23)/(C20-C19)</f>
        <v>6.2309336962621406E-2</v>
      </c>
      <c r="D28" s="137">
        <f t="shared" si="19"/>
        <v>7.2499055019788761E-2</v>
      </c>
      <c r="E28" s="137">
        <f t="shared" si="19"/>
        <v>0.43977807130221647</v>
      </c>
      <c r="F28" s="137">
        <f t="shared" si="19"/>
        <v>0.3735658193326819</v>
      </c>
      <c r="G28" s="137">
        <f t="shared" si="19"/>
        <v>0.28480359232981028</v>
      </c>
      <c r="H28" s="137">
        <f t="shared" si="19"/>
        <v>0.24531701222234162</v>
      </c>
      <c r="I28" s="137">
        <f t="shared" si="19"/>
        <v>0.18169009967639629</v>
      </c>
      <c r="J28" s="137">
        <f t="shared" si="19"/>
        <v>0.13531209028896751</v>
      </c>
      <c r="K28" s="137">
        <f t="shared" si="19"/>
        <v>0.12580821063385955</v>
      </c>
      <c r="L28" s="137"/>
      <c r="M28" s="138">
        <f t="shared" ref="M28:Z28" si="20">-SUM(M21:M23)/(M20-M19)</f>
        <v>0.1308974004908352</v>
      </c>
      <c r="N28" s="139">
        <f t="shared" si="20"/>
        <v>0.67400407322896805</v>
      </c>
      <c r="O28" s="137">
        <f t="shared" si="20"/>
        <v>0.41363193518479624</v>
      </c>
      <c r="P28" s="137">
        <f t="shared" si="20"/>
        <v>0.36169262410761954</v>
      </c>
      <c r="Q28" s="137">
        <f t="shared" si="20"/>
        <v>0.34052241194323812</v>
      </c>
      <c r="R28" s="137">
        <f t="shared" si="20"/>
        <v>0.32298324124622158</v>
      </c>
      <c r="S28" s="137">
        <f t="shared" si="20"/>
        <v>0.23698723949733513</v>
      </c>
      <c r="T28" s="137">
        <f t="shared" si="20"/>
        <v>0.203834253788447</v>
      </c>
      <c r="U28" s="137">
        <f t="shared" si="20"/>
        <v>0.36718986853018454</v>
      </c>
      <c r="V28" s="137">
        <f t="shared" si="20"/>
        <v>0.39188485907600101</v>
      </c>
      <c r="W28" s="137">
        <f t="shared" si="20"/>
        <v>0.27151312280306195</v>
      </c>
      <c r="X28" s="137">
        <f t="shared" si="20"/>
        <v>0.30443317542382575</v>
      </c>
      <c r="Y28" s="137">
        <f t="shared" si="20"/>
        <v>-7.2448164519336652E-2</v>
      </c>
      <c r="Z28" s="137">
        <f t="shared" si="20"/>
        <v>0.13624728583058934</v>
      </c>
      <c r="AA28" s="137">
        <v>0.17872556330294756</v>
      </c>
      <c r="AB28" s="137">
        <f t="shared" ref="AB28:AO28" si="21">-SUM(AB21:AB23)/(AB20-AB19)</f>
        <v>0.19276436207549863</v>
      </c>
      <c r="AC28" s="137">
        <f t="shared" si="21"/>
        <v>0.19360726890953156</v>
      </c>
      <c r="AD28" s="137">
        <f t="shared" si="21"/>
        <v>0.1648844859653312</v>
      </c>
      <c r="AE28" s="137">
        <f t="shared" si="21"/>
        <v>8.6600994494372516E-2</v>
      </c>
      <c r="AF28" s="137">
        <f t="shared" si="21"/>
        <v>0.19075887805425235</v>
      </c>
      <c r="AG28" s="137">
        <f t="shared" si="21"/>
        <v>8.4348685759406586E-2</v>
      </c>
      <c r="AH28" s="139">
        <f t="shared" si="21"/>
        <v>0.12334483353661341</v>
      </c>
      <c r="AI28" s="137">
        <f t="shared" si="21"/>
        <v>0.13091296960251431</v>
      </c>
      <c r="AJ28" s="137">
        <f t="shared" si="21"/>
        <v>6.9920349309445726E-2</v>
      </c>
      <c r="AK28" s="137">
        <f t="shared" si="21"/>
        <v>0.21638174522840425</v>
      </c>
      <c r="AL28" s="137">
        <f t="shared" si="21"/>
        <v>4.8960731818261868E-2</v>
      </c>
      <c r="AM28" s="137">
        <f t="shared" si="21"/>
        <v>0.14186372051321314</v>
      </c>
      <c r="AN28" s="137">
        <f t="shared" si="21"/>
        <v>9.963763308590344E-2</v>
      </c>
      <c r="AO28" s="138">
        <f t="shared" si="21"/>
        <v>1.7263100257284596</v>
      </c>
      <c r="AP28" s="140"/>
      <c r="AQ28" s="140"/>
      <c r="AR28" s="140"/>
      <c r="AS28" s="140"/>
      <c r="AT28" s="140"/>
      <c r="AU28" s="140"/>
      <c r="AV28" s="141"/>
      <c r="AW28" s="103"/>
      <c r="AX28" s="103"/>
      <c r="AY28" s="42"/>
      <c r="AZ28" s="42"/>
      <c r="BA28" s="42">
        <v>0</v>
      </c>
      <c r="BB28" s="42">
        <v>9.7889196748468521E-12</v>
      </c>
      <c r="BC28" s="42">
        <v>0</v>
      </c>
      <c r="BD28" s="42">
        <v>0</v>
      </c>
      <c r="BE28" s="42">
        <v>-1.1011934400451118E-6</v>
      </c>
      <c r="BF28" s="42">
        <v>-5.0832724126886095E-2</v>
      </c>
      <c r="BG28" s="42">
        <v>-4.4007623342982083E-2</v>
      </c>
      <c r="BH28" s="140">
        <f>-SUM(BH21:BH23)/(BH20-BH19)</f>
        <v>0.11563742472188511</v>
      </c>
      <c r="BI28" s="42"/>
      <c r="BJ28" s="42"/>
      <c r="BK28" s="42"/>
      <c r="BN28" s="107"/>
    </row>
    <row r="29" spans="1:66" s="142" customFormat="1" x14ac:dyDescent="0.3">
      <c r="A29" s="135" t="s">
        <v>70</v>
      </c>
      <c r="B29" s="136" t="s">
        <v>50</v>
      </c>
      <c r="C29" s="137">
        <f>C28</f>
        <v>6.2309336962621406E-2</v>
      </c>
      <c r="D29" s="137">
        <f>D28</f>
        <v>7.2499055019788761E-2</v>
      </c>
      <c r="E29" s="137">
        <f t="shared" ref="E29:K29" si="22">-E21/E20</f>
        <v>0.16293213693074879</v>
      </c>
      <c r="F29" s="137">
        <f t="shared" si="22"/>
        <v>8.7066781765536339E-2</v>
      </c>
      <c r="G29" s="137">
        <f t="shared" si="22"/>
        <v>7.3454301492921009E-2</v>
      </c>
      <c r="H29" s="137">
        <f t="shared" si="22"/>
        <v>9.550588550266835E-2</v>
      </c>
      <c r="I29" s="137">
        <f t="shared" si="22"/>
        <v>0.10915558625513938</v>
      </c>
      <c r="J29" s="137">
        <f t="shared" si="22"/>
        <v>0.15631512789397928</v>
      </c>
      <c r="K29" s="137">
        <f t="shared" si="22"/>
        <v>0.14487020346452925</v>
      </c>
      <c r="L29" s="137"/>
      <c r="M29" s="138">
        <f t="shared" ref="M29:Z29" si="23">-M21/M20</f>
        <v>9.3879911797597332E-2</v>
      </c>
      <c r="N29" s="139">
        <f t="shared" si="23"/>
        <v>3.6922876559408988</v>
      </c>
      <c r="O29" s="137">
        <f t="shared" si="23"/>
        <v>7.543233509254231E-2</v>
      </c>
      <c r="P29" s="137">
        <f t="shared" si="23"/>
        <v>0.1345688546901232</v>
      </c>
      <c r="Q29" s="137">
        <f t="shared" si="23"/>
        <v>-3.1624538734117517E-2</v>
      </c>
      <c r="R29" s="137">
        <f t="shared" si="23"/>
        <v>6.6729306641278976E-2</v>
      </c>
      <c r="S29" s="137">
        <f t="shared" si="23"/>
        <v>0.10971803440847408</v>
      </c>
      <c r="T29" s="137">
        <f t="shared" si="23"/>
        <v>0.13797125067595972</v>
      </c>
      <c r="U29" s="137">
        <f t="shared" si="23"/>
        <v>-2.8009833831289181E-2</v>
      </c>
      <c r="V29" s="137">
        <f t="shared" si="23"/>
        <v>9.4648525462884214E-2</v>
      </c>
      <c r="W29" s="137">
        <f t="shared" si="23"/>
        <v>9.6725832078027929E-2</v>
      </c>
      <c r="X29" s="137">
        <f t="shared" si="23"/>
        <v>0.10883008015155908</v>
      </c>
      <c r="Y29" s="137">
        <f t="shared" si="23"/>
        <v>7.1288075709196638E-2</v>
      </c>
      <c r="Z29" s="137">
        <f t="shared" si="23"/>
        <v>0.14183043767033704</v>
      </c>
      <c r="AA29" s="137">
        <v>0.18452437353929244</v>
      </c>
      <c r="AB29" s="137">
        <f t="shared" ref="AB29:AO29" si="24">-AB21/AB20</f>
        <v>8.9769379377937594E-2</v>
      </c>
      <c r="AC29" s="137">
        <f t="shared" si="24"/>
        <v>3.0391515507407048E-2</v>
      </c>
      <c r="AD29" s="137">
        <f t="shared" si="24"/>
        <v>0.12739849839415171</v>
      </c>
      <c r="AE29" s="137">
        <f t="shared" si="24"/>
        <v>0.14074064917911452</v>
      </c>
      <c r="AF29" s="137">
        <f t="shared" si="24"/>
        <v>0.11198892254199781</v>
      </c>
      <c r="AG29" s="137">
        <f t="shared" si="24"/>
        <v>0.25884876501296078</v>
      </c>
      <c r="AH29" s="137">
        <f t="shared" si="24"/>
        <v>0.13149181865381246</v>
      </c>
      <c r="AI29" s="137">
        <f t="shared" si="24"/>
        <v>0.15756203952533984</v>
      </c>
      <c r="AJ29" s="137">
        <f t="shared" si="24"/>
        <v>0.1646481209485334</v>
      </c>
      <c r="AK29" s="137">
        <f t="shared" si="24"/>
        <v>0.1037027474753108</v>
      </c>
      <c r="AL29" s="137">
        <f t="shared" si="24"/>
        <v>4.1927587175223699E-2</v>
      </c>
      <c r="AM29" s="137">
        <f t="shared" si="24"/>
        <v>5.2605181846546341E-2</v>
      </c>
      <c r="AN29" s="137">
        <f t="shared" si="24"/>
        <v>0.11283272752604154</v>
      </c>
      <c r="AO29" s="138">
        <f t="shared" si="24"/>
        <v>1.7723665682196976</v>
      </c>
      <c r="AP29" s="140"/>
      <c r="AQ29" s="140"/>
      <c r="AR29" s="140"/>
      <c r="AS29" s="140"/>
      <c r="AT29" s="140"/>
      <c r="AU29" s="140"/>
      <c r="AV29" s="141"/>
      <c r="AW29" s="103"/>
      <c r="AX29" s="103"/>
      <c r="AY29" s="42"/>
      <c r="AZ29" s="42"/>
      <c r="BA29" s="42">
        <v>0</v>
      </c>
      <c r="BB29" s="42">
        <v>3.1689026402936804E-12</v>
      </c>
      <c r="BC29" s="42">
        <v>0</v>
      </c>
      <c r="BD29" s="42">
        <v>0</v>
      </c>
      <c r="BE29" s="42">
        <v>0</v>
      </c>
      <c r="BF29" s="42">
        <v>4.1168890652356516E-2</v>
      </c>
      <c r="BG29" s="42">
        <v>-3.7614334205531161E-2</v>
      </c>
      <c r="BH29" s="140">
        <f>-BH21/BH20</f>
        <v>9.4075250014514361E-2</v>
      </c>
      <c r="BI29" s="42"/>
      <c r="BJ29" s="42"/>
      <c r="BK29" s="42"/>
      <c r="BN29" s="107"/>
    </row>
    <row r="30" spans="1:66" s="147" customFormat="1" x14ac:dyDescent="0.3">
      <c r="A30" s="143" t="s">
        <v>71</v>
      </c>
      <c r="B30" s="144" t="s">
        <v>55</v>
      </c>
      <c r="C30" s="145"/>
      <c r="D30" s="145"/>
      <c r="E30" s="145"/>
      <c r="F30" s="145"/>
      <c r="G30" s="117">
        <v>-178.356164383562</v>
      </c>
      <c r="H30" s="117">
        <v>-1050.0000000000002</v>
      </c>
      <c r="I30" s="117">
        <v>-1050</v>
      </c>
      <c r="J30" s="117">
        <v>-1050.0000000000002</v>
      </c>
      <c r="K30" s="117">
        <v>-1050.0000000000002</v>
      </c>
      <c r="L30" s="117"/>
      <c r="M30" s="118">
        <v>-982.60273972602749</v>
      </c>
      <c r="N30" s="120"/>
      <c r="O30" s="117"/>
      <c r="P30" s="117"/>
      <c r="Q30" s="117"/>
      <c r="R30" s="117"/>
      <c r="S30" s="117"/>
      <c r="T30" s="117"/>
      <c r="U30" s="117">
        <f>G30</f>
        <v>-178.356164383562</v>
      </c>
      <c r="V30" s="117">
        <v>-258.90410958904101</v>
      </c>
      <c r="W30" s="117">
        <v>-261.780821917808</v>
      </c>
      <c r="X30" s="117">
        <v>-264.65753424657601</v>
      </c>
      <c r="Y30" s="117">
        <f>H30-V30-W30-X30</f>
        <v>-264.65753424657521</v>
      </c>
      <c r="Z30" s="117">
        <v>-261.780821917808</v>
      </c>
      <c r="AA30" s="117">
        <v>-260.35032562317599</v>
      </c>
      <c r="AB30" s="117">
        <v>-263.93442622950795</v>
      </c>
      <c r="AC30" s="117">
        <f>I30-Z30-AA30-AB30</f>
        <v>-263.93442622950806</v>
      </c>
      <c r="AD30" s="117">
        <v>-258.904</v>
      </c>
      <c r="AE30" s="117">
        <v>-261.78093150684936</v>
      </c>
      <c r="AF30" s="117">
        <v>-264.65753424657555</v>
      </c>
      <c r="AG30" s="117">
        <f>J30-AD30-AE30-AF30</f>
        <v>-264.65753424657532</v>
      </c>
      <c r="AH30" s="117">
        <v>-258.90410958904113</v>
      </c>
      <c r="AI30" s="117">
        <v>-261.78082191780823</v>
      </c>
      <c r="AJ30" s="117">
        <v>-264.65753424657555</v>
      </c>
      <c r="AK30" s="117">
        <v>-264.65753424657532</v>
      </c>
      <c r="AL30" s="117">
        <f>'[1]Historical Financials in USD'!AL30*'Historical Financials in THB'!$AL$8</f>
        <v>-258.90410958904113</v>
      </c>
      <c r="AM30" s="117">
        <v>-261.78082191780823</v>
      </c>
      <c r="AN30" s="117">
        <v>-264.65753424657555</v>
      </c>
      <c r="AO30" s="118">
        <f>M30-(AL30+AM30+AN30)</f>
        <v>-197.26027397260259</v>
      </c>
      <c r="AP30" s="126"/>
      <c r="AQ30" s="126"/>
      <c r="AR30" s="126"/>
      <c r="AS30" s="126"/>
      <c r="AT30" s="126"/>
      <c r="AU30" s="126"/>
      <c r="AV30" s="146"/>
      <c r="AW30" s="128"/>
      <c r="AX30" s="126"/>
      <c r="AY30" s="42"/>
      <c r="AZ30" s="42"/>
      <c r="BA30" s="42">
        <v>0</v>
      </c>
      <c r="BB30" s="42">
        <v>0</v>
      </c>
      <c r="BC30" s="42">
        <v>0</v>
      </c>
      <c r="BD30" s="42">
        <v>0</v>
      </c>
      <c r="BE30" s="42">
        <v>0</v>
      </c>
      <c r="BF30" s="42">
        <v>520.68493150684913</v>
      </c>
      <c r="BG30" s="42">
        <v>-520.68493150684935</v>
      </c>
      <c r="BH30" s="126">
        <v>-264.65753424657555</v>
      </c>
      <c r="BI30" s="42"/>
      <c r="BJ30" s="42"/>
      <c r="BK30" s="42"/>
      <c r="BN30" s="107"/>
    </row>
    <row r="31" spans="1:66" s="147" customFormat="1" x14ac:dyDescent="0.3">
      <c r="A31" s="143" t="s">
        <v>72</v>
      </c>
      <c r="B31" s="148" t="s">
        <v>73</v>
      </c>
      <c r="C31" s="149">
        <v>4240.0370000000003</v>
      </c>
      <c r="D31" s="149">
        <v>4737.9849999999997</v>
      </c>
      <c r="E31" s="149">
        <v>4814.2569999999996</v>
      </c>
      <c r="F31" s="149">
        <v>4814.2569999999996</v>
      </c>
      <c r="G31" s="150">
        <v>4814.2569999999996</v>
      </c>
      <c r="H31" s="150">
        <v>4814.2569999999996</v>
      </c>
      <c r="I31" s="150">
        <f>AB31</f>
        <v>4814.2719999999999</v>
      </c>
      <c r="J31" s="150">
        <v>4985.1961624739724</v>
      </c>
      <c r="K31" s="150">
        <v>5511.506733268493</v>
      </c>
      <c r="L31" s="150"/>
      <c r="M31" s="118">
        <v>5614.5519080000004</v>
      </c>
      <c r="N31" s="151">
        <f t="shared" ref="N31:W31" si="25">O31</f>
        <v>4814.2569999999996</v>
      </c>
      <c r="O31" s="152">
        <f t="shared" si="25"/>
        <v>4814.2569999999996</v>
      </c>
      <c r="P31" s="152">
        <f t="shared" si="25"/>
        <v>4814.2569999999996</v>
      </c>
      <c r="Q31" s="152">
        <f t="shared" si="25"/>
        <v>4814.2569999999996</v>
      </c>
      <c r="R31" s="152">
        <f t="shared" si="25"/>
        <v>4814.2569999999996</v>
      </c>
      <c r="S31" s="152">
        <f t="shared" si="25"/>
        <v>4814.2569999999996</v>
      </c>
      <c r="T31" s="152">
        <f t="shared" si="25"/>
        <v>4814.2569999999996</v>
      </c>
      <c r="U31" s="152">
        <f t="shared" si="25"/>
        <v>4814.2569999999996</v>
      </c>
      <c r="V31" s="152">
        <f t="shared" si="25"/>
        <v>4814.2569999999996</v>
      </c>
      <c r="W31" s="152">
        <f t="shared" si="25"/>
        <v>4814.2569999999996</v>
      </c>
      <c r="X31" s="152">
        <f>Y31</f>
        <v>4814.2569999999996</v>
      </c>
      <c r="Y31" s="152">
        <f>H31</f>
        <v>4814.2569999999996</v>
      </c>
      <c r="Z31" s="153">
        <v>4814</v>
      </c>
      <c r="AA31" s="153">
        <v>4814.2719999999999</v>
      </c>
      <c r="AB31" s="153">
        <v>4814.2719999999999</v>
      </c>
      <c r="AC31" s="153">
        <f>I31</f>
        <v>4814.2719999999999</v>
      </c>
      <c r="AD31" s="153">
        <v>4814.2929999999997</v>
      </c>
      <c r="AE31" s="153">
        <v>4814.3190583626374</v>
      </c>
      <c r="AF31" s="153">
        <v>5061.3676620326087</v>
      </c>
      <c r="AG31" s="153">
        <v>5245.2320779239126</v>
      </c>
      <c r="AH31" s="153">
        <v>5345.1549869999999</v>
      </c>
      <c r="AI31" s="117">
        <v>5500.1167873956038</v>
      </c>
      <c r="AJ31" s="117">
        <v>5584.9049171521738</v>
      </c>
      <c r="AK31" s="117">
        <v>5614.5519080000004</v>
      </c>
      <c r="AL31" s="117">
        <v>5614.5519080000004</v>
      </c>
      <c r="AM31" s="117">
        <v>5614.5519080000004</v>
      </c>
      <c r="AN31" s="117">
        <v>5614.5519080000004</v>
      </c>
      <c r="AO31" s="118">
        <v>5614.5519080000004</v>
      </c>
      <c r="AP31" s="40"/>
      <c r="AQ31" s="40"/>
      <c r="AR31" s="40"/>
      <c r="AS31" s="40"/>
      <c r="AT31" s="40"/>
      <c r="AU31" s="40"/>
      <c r="AV31" s="154"/>
      <c r="AW31" s="94"/>
      <c r="AX31" s="94"/>
      <c r="AY31" s="42"/>
      <c r="AZ31" s="42"/>
      <c r="BA31" s="42">
        <v>0</v>
      </c>
      <c r="BB31" s="42">
        <v>0</v>
      </c>
      <c r="BC31" s="42">
        <v>0</v>
      </c>
      <c r="BD31" s="42">
        <v>0</v>
      </c>
      <c r="BE31" s="42">
        <v>0</v>
      </c>
      <c r="BF31" s="42">
        <v>-5430.1538461538457</v>
      </c>
      <c r="BG31" s="42">
        <v>0</v>
      </c>
      <c r="BH31" s="93">
        <v>5614.5519080000004</v>
      </c>
      <c r="BI31" s="42"/>
      <c r="BJ31" s="42"/>
      <c r="BK31" s="42"/>
      <c r="BN31" s="107"/>
    </row>
    <row r="32" spans="1:66" s="147" customFormat="1" x14ac:dyDescent="0.3">
      <c r="A32" s="143" t="s">
        <v>74</v>
      </c>
      <c r="B32" s="148" t="s">
        <v>75</v>
      </c>
      <c r="C32" s="155">
        <f>(C27+C30)/C31</f>
        <v>1.5999605751524579</v>
      </c>
      <c r="D32" s="155">
        <f t="shared" ref="D32:Z32" si="26">(D27+D30)/D31</f>
        <v>1.9688994707148779</v>
      </c>
      <c r="E32" s="155">
        <f t="shared" si="26"/>
        <v>0.29870619713926977</v>
      </c>
      <c r="F32" s="155">
        <f>(F27+F30)/F31</f>
        <v>0.35491567464316087</v>
      </c>
      <c r="G32" s="155">
        <f t="shared" si="26"/>
        <v>0.76081727979374414</v>
      </c>
      <c r="H32" s="155">
        <f t="shared" si="26"/>
        <v>1.0606187004532617</v>
      </c>
      <c r="I32" s="155">
        <f t="shared" si="26"/>
        <v>1.787054095186986</v>
      </c>
      <c r="J32" s="155">
        <f>(J27+J30)/J31</f>
        <v>2.9138499556926156</v>
      </c>
      <c r="K32" s="155">
        <f>(K27+K30)/K31</f>
        <v>4.4340792548496726</v>
      </c>
      <c r="L32" s="155"/>
      <c r="M32" s="156">
        <f>AL32+AN32+AM32+AO32</f>
        <v>1.9627245110072975</v>
      </c>
      <c r="N32" s="157">
        <f t="shared" si="26"/>
        <v>-2.6894273062810385E-2</v>
      </c>
      <c r="O32" s="155">
        <f t="shared" si="26"/>
        <v>0.14728312536861987</v>
      </c>
      <c r="P32" s="155">
        <f t="shared" si="26"/>
        <v>0.10787075546880817</v>
      </c>
      <c r="Q32" s="155">
        <f t="shared" si="26"/>
        <v>8.5661645883702162E-2</v>
      </c>
      <c r="R32" s="155">
        <f t="shared" si="26"/>
        <v>0.19420692496876557</v>
      </c>
      <c r="S32" s="155">
        <f t="shared" si="26"/>
        <v>0.26108301157378233</v>
      </c>
      <c r="T32" s="155">
        <f t="shared" si="26"/>
        <v>0.20194272859664245</v>
      </c>
      <c r="U32" s="155">
        <f t="shared" si="26"/>
        <v>0.10358461465455344</v>
      </c>
      <c r="V32" s="155">
        <f t="shared" si="26"/>
        <v>0.14667915112975538</v>
      </c>
      <c r="W32" s="155">
        <f t="shared" si="26"/>
        <v>0.36745616825598271</v>
      </c>
      <c r="X32" s="155">
        <f t="shared" si="26"/>
        <v>0.28810197343867916</v>
      </c>
      <c r="Y32" s="155">
        <f t="shared" si="26"/>
        <v>0.25838140762884426</v>
      </c>
      <c r="Z32" s="155">
        <f t="shared" si="26"/>
        <v>0.19830773615894809</v>
      </c>
      <c r="AA32" s="155">
        <v>0.56066927948422318</v>
      </c>
      <c r="AB32" s="155">
        <f t="shared" ref="AB32:AJ32" si="27">(AB27+AB30)/AB31</f>
        <v>0.54012545444095528</v>
      </c>
      <c r="AC32" s="155">
        <f t="shared" si="27"/>
        <v>0.48796282915433864</v>
      </c>
      <c r="AD32" s="155">
        <f t="shared" si="27"/>
        <v>0.63620135534683242</v>
      </c>
      <c r="AE32" s="155">
        <f t="shared" si="27"/>
        <v>0.72855653643298801</v>
      </c>
      <c r="AF32" s="155">
        <f t="shared" si="27"/>
        <v>0.86012799237804227</v>
      </c>
      <c r="AG32" s="155">
        <f t="shared" si="27"/>
        <v>0.68678110095322353</v>
      </c>
      <c r="AH32" s="155">
        <f t="shared" si="27"/>
        <v>0.98590409087270725</v>
      </c>
      <c r="AI32" s="155">
        <f t="shared" si="27"/>
        <v>1.3092497311080276</v>
      </c>
      <c r="AJ32" s="155">
        <f t="shared" si="27"/>
        <v>1.4786584798474938</v>
      </c>
      <c r="AK32" s="155">
        <f>K32-AH32-AI32-AJ32</f>
        <v>0.66026695302144378</v>
      </c>
      <c r="AL32" s="155">
        <f>(AL27+AL30)/AL31</f>
        <v>0.67387758679741983</v>
      </c>
      <c r="AM32" s="155">
        <f>(AM27+AM30)/AM31</f>
        <v>0.84865259634472001</v>
      </c>
      <c r="AN32" s="155">
        <f>(AN27+AN30)/AN31</f>
        <v>0.44757937123159131</v>
      </c>
      <c r="AO32" s="156">
        <f>(AO27+AO30)/AO31</f>
        <v>-7.3850433664336187E-3</v>
      </c>
      <c r="AP32" s="158"/>
      <c r="AQ32" s="158"/>
      <c r="AR32" s="158"/>
      <c r="AS32" s="158"/>
      <c r="AT32" s="158"/>
      <c r="AU32" s="158"/>
      <c r="AV32" s="159"/>
      <c r="AW32" s="160"/>
      <c r="AX32" s="160"/>
      <c r="AY32" s="42"/>
      <c r="AZ32" s="42"/>
      <c r="BA32" s="42">
        <v>0</v>
      </c>
      <c r="BB32" s="42">
        <v>-7.3304695646925211E-11</v>
      </c>
      <c r="BC32" s="42">
        <v>0</v>
      </c>
      <c r="BD32" s="42">
        <v>0</v>
      </c>
      <c r="BE32" s="42">
        <v>0.62247167192721564</v>
      </c>
      <c r="BF32" s="42">
        <v>-1.600460020004379</v>
      </c>
      <c r="BG32" s="42">
        <v>1.5225301831421398</v>
      </c>
      <c r="BH32" s="161">
        <f>(BH27+BH30)/BH31</f>
        <v>0.49776737030980817</v>
      </c>
      <c r="BI32" s="42"/>
      <c r="BJ32" s="42"/>
      <c r="BK32" s="42"/>
      <c r="BN32" s="107"/>
    </row>
    <row r="33" spans="1:66" s="31" customFormat="1" ht="25" x14ac:dyDescent="0.5">
      <c r="A33" s="79" t="s">
        <v>76</v>
      </c>
      <c r="B33" s="80"/>
      <c r="C33" s="29"/>
      <c r="D33" s="29"/>
      <c r="E33" s="29"/>
      <c r="F33" s="29"/>
      <c r="G33" s="81"/>
      <c r="H33" s="81"/>
      <c r="I33" s="81"/>
      <c r="J33" s="162"/>
      <c r="K33" s="162"/>
      <c r="L33" s="81"/>
      <c r="M33" s="163"/>
      <c r="N33" s="164"/>
      <c r="O33" s="81"/>
      <c r="P33" s="81"/>
      <c r="Q33" s="81"/>
      <c r="R33" s="81"/>
      <c r="S33" s="81"/>
      <c r="T33" s="81"/>
      <c r="U33" s="81"/>
      <c r="V33" s="81"/>
      <c r="W33" s="81"/>
      <c r="X33" s="81"/>
      <c r="Y33" s="81"/>
      <c r="Z33" s="81"/>
      <c r="AA33" s="81"/>
      <c r="AB33" s="81"/>
      <c r="AC33" s="81"/>
      <c r="AD33" s="81"/>
      <c r="AE33" s="81"/>
      <c r="AF33" s="81"/>
      <c r="AG33" s="81"/>
      <c r="AH33" s="164"/>
      <c r="AI33" s="81"/>
      <c r="AJ33" s="81"/>
      <c r="AK33" s="81"/>
      <c r="AL33" s="81"/>
      <c r="AM33" s="162"/>
      <c r="AN33" s="162"/>
      <c r="AO33" s="163"/>
      <c r="AP33" s="81"/>
      <c r="AQ33" s="81"/>
      <c r="AR33" s="81"/>
      <c r="AS33" s="81"/>
      <c r="AT33" s="81"/>
      <c r="AU33" s="81"/>
      <c r="AV33" s="165"/>
      <c r="AW33" s="165"/>
      <c r="AX33" s="165"/>
      <c r="AY33" s="42"/>
      <c r="AZ33" s="42"/>
      <c r="BA33" s="42">
        <v>0</v>
      </c>
      <c r="BB33" s="42">
        <v>0</v>
      </c>
      <c r="BC33" s="42">
        <v>0</v>
      </c>
      <c r="BD33" s="42">
        <v>0</v>
      </c>
      <c r="BE33" s="42">
        <v>0</v>
      </c>
      <c r="BF33" s="42">
        <v>0</v>
      </c>
      <c r="BG33" s="42">
        <v>0</v>
      </c>
      <c r="BH33" s="81"/>
      <c r="BI33" s="42"/>
      <c r="BJ33" s="42"/>
      <c r="BK33" s="42"/>
      <c r="BN33" s="107"/>
    </row>
    <row r="34" spans="1:66" x14ac:dyDescent="0.3">
      <c r="A34" s="32"/>
      <c r="B34" s="33"/>
      <c r="C34" s="86"/>
      <c r="D34" s="86"/>
      <c r="E34" s="86"/>
      <c r="F34" s="86"/>
      <c r="G34" s="86"/>
      <c r="H34" s="86"/>
      <c r="I34" s="86"/>
      <c r="J34" s="86"/>
      <c r="K34" s="86"/>
      <c r="L34" s="86"/>
      <c r="M34" s="87"/>
      <c r="N34" s="16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167"/>
      <c r="AN34" s="167"/>
      <c r="AO34" s="168"/>
      <c r="AP34" s="169"/>
      <c r="AQ34" s="169"/>
      <c r="AR34" s="169"/>
      <c r="AS34" s="169"/>
      <c r="AT34" s="169"/>
      <c r="AU34" s="169"/>
      <c r="AV34" s="170"/>
      <c r="AW34" s="171"/>
      <c r="AX34" s="171"/>
      <c r="AY34" s="42"/>
      <c r="AZ34" s="42"/>
      <c r="BA34" s="42">
        <v>0</v>
      </c>
      <c r="BB34" s="42">
        <v>0</v>
      </c>
      <c r="BC34" s="42">
        <v>0</v>
      </c>
      <c r="BD34" s="42">
        <v>0</v>
      </c>
      <c r="BE34" s="42">
        <v>0</v>
      </c>
      <c r="BF34" s="42">
        <v>0</v>
      </c>
      <c r="BG34" s="42">
        <v>0</v>
      </c>
      <c r="BH34" s="105"/>
      <c r="BI34" s="42"/>
      <c r="BJ34" s="42"/>
      <c r="BK34" s="42"/>
      <c r="BN34" s="107"/>
    </row>
    <row r="35" spans="1:66" x14ac:dyDescent="0.3">
      <c r="A35" s="32" t="s">
        <v>77</v>
      </c>
      <c r="B35" s="33" t="s">
        <v>55</v>
      </c>
      <c r="C35" s="117">
        <v>1178.6617363873224</v>
      </c>
      <c r="D35" s="117">
        <v>226.96384124495512</v>
      </c>
      <c r="E35" s="117">
        <v>68.794145293529354</v>
      </c>
      <c r="F35" s="117">
        <v>-645.6309337480169</v>
      </c>
      <c r="G35" s="117">
        <v>-2498.9554554356409</v>
      </c>
      <c r="H35" s="117">
        <v>-2552.7066591608777</v>
      </c>
      <c r="I35" s="117">
        <v>261.07500481277771</v>
      </c>
      <c r="J35" s="117">
        <v>1271.2039524106096</v>
      </c>
      <c r="K35" s="117">
        <v>539.43335312754334</v>
      </c>
      <c r="L35" s="117"/>
      <c r="M35" s="118">
        <v>-6689.1095264376008</v>
      </c>
      <c r="N35" s="120">
        <v>383.97096976161566</v>
      </c>
      <c r="O35" s="117">
        <v>-798.79865506158262</v>
      </c>
      <c r="P35" s="117">
        <v>107.76403312604293</v>
      </c>
      <c r="Q35" s="117">
        <v>-338.56728157409287</v>
      </c>
      <c r="R35" s="117">
        <v>-581.53454601901592</v>
      </c>
      <c r="S35" s="117">
        <v>19.053366212533774</v>
      </c>
      <c r="T35" s="117">
        <v>-20.072641586151008</v>
      </c>
      <c r="U35" s="117">
        <v>-1916.4016340430078</v>
      </c>
      <c r="V35" s="117">
        <v>-1068.0554522755212</v>
      </c>
      <c r="W35" s="117">
        <v>987.54181052942863</v>
      </c>
      <c r="X35" s="117">
        <v>-1408.2314846332345</v>
      </c>
      <c r="Y35" s="117">
        <v>-1063.9615327815507</v>
      </c>
      <c r="Z35" s="117">
        <v>-447.209968878582</v>
      </c>
      <c r="AA35" s="117">
        <v>639.64516830288017</v>
      </c>
      <c r="AB35" s="117">
        <v>-144.67663179274928</v>
      </c>
      <c r="AC35" s="117">
        <f>I35-Z35-AA35-AB35</f>
        <v>213.31643718122882</v>
      </c>
      <c r="AD35" s="117">
        <v>1340.9098661042663</v>
      </c>
      <c r="AE35" s="117">
        <v>-789.85778313189223</v>
      </c>
      <c r="AF35" s="117">
        <v>251.10068849150275</v>
      </c>
      <c r="AG35" s="117">
        <f>J35-AD35-AE35-AF35</f>
        <v>469.05118094673287</v>
      </c>
      <c r="AH35" s="117">
        <v>573.27859737901099</v>
      </c>
      <c r="AI35" s="117">
        <v>293.64134162069627</v>
      </c>
      <c r="AJ35" s="117">
        <v>2193.1135263484043</v>
      </c>
      <c r="AK35" s="117">
        <v>-2520.6001122205685</v>
      </c>
      <c r="AL35" s="117">
        <v>-1211.5393133920275</v>
      </c>
      <c r="AM35" s="117">
        <v>-2803.463838466314</v>
      </c>
      <c r="AN35" s="117">
        <v>-2173.7962613933873</v>
      </c>
      <c r="AO35" s="118">
        <f>M35-(AL35+AM35+AN35)</f>
        <v>-500.31011318587207</v>
      </c>
      <c r="AP35" s="126"/>
      <c r="AQ35" s="126"/>
      <c r="AR35" s="126"/>
      <c r="AS35" s="126"/>
      <c r="AT35" s="126"/>
      <c r="AU35" s="126"/>
      <c r="AV35" s="146"/>
      <c r="AW35" s="102"/>
      <c r="AX35" s="126"/>
      <c r="AY35" s="42"/>
      <c r="AZ35" s="42"/>
      <c r="BA35" s="42">
        <v>0</v>
      </c>
      <c r="BB35" s="42">
        <v>0</v>
      </c>
      <c r="BC35" s="42">
        <v>0</v>
      </c>
      <c r="BD35" s="42">
        <v>0</v>
      </c>
      <c r="BE35" s="42">
        <v>0</v>
      </c>
      <c r="BF35" s="42">
        <v>-1497.393625269121</v>
      </c>
      <c r="BG35" s="42">
        <v>-4966.128215210596</v>
      </c>
      <c r="BH35" s="172">
        <v>-2845.6052469024289</v>
      </c>
      <c r="BI35" s="42"/>
      <c r="BJ35" s="42">
        <f>BL35-BK35</f>
        <v>21.539749983661956</v>
      </c>
      <c r="BK35" s="105">
        <v>63.681158419776715</v>
      </c>
      <c r="BL35" s="105">
        <v>85.220908403438671</v>
      </c>
      <c r="BN35" s="107"/>
    </row>
    <row r="36" spans="1:66" x14ac:dyDescent="0.3">
      <c r="A36" s="173" t="s">
        <v>78</v>
      </c>
      <c r="B36" s="174" t="s">
        <v>55</v>
      </c>
      <c r="C36" s="175">
        <f t="shared" ref="C36:K36" si="28">C15+C35</f>
        <v>13777.553773575026</v>
      </c>
      <c r="D36" s="175">
        <f t="shared" si="28"/>
        <v>17120.579999999987</v>
      </c>
      <c r="E36" s="175">
        <f t="shared" si="28"/>
        <v>14409.830999999995</v>
      </c>
      <c r="F36" s="175">
        <f t="shared" si="28"/>
        <v>14037.599999999991</v>
      </c>
      <c r="G36" s="175">
        <f t="shared" si="28"/>
        <v>15959.320187334579</v>
      </c>
      <c r="H36" s="175">
        <f t="shared" si="28"/>
        <v>19404.849742754075</v>
      </c>
      <c r="I36" s="175">
        <f t="shared" si="28"/>
        <v>27626.745999999985</v>
      </c>
      <c r="J36" s="175">
        <f t="shared" si="28"/>
        <v>35348.654120999978</v>
      </c>
      <c r="K36" s="175">
        <f t="shared" si="28"/>
        <v>47128.519797603207</v>
      </c>
      <c r="L36" s="175"/>
      <c r="M36" s="98">
        <f t="shared" ref="M36:Z36" si="29">M15+M35</f>
        <v>28913.526002302391</v>
      </c>
      <c r="N36" s="176">
        <f t="shared" si="29"/>
        <v>3112.9</v>
      </c>
      <c r="O36" s="175">
        <f t="shared" si="29"/>
        <v>3175.0999999999949</v>
      </c>
      <c r="P36" s="175">
        <f t="shared" si="29"/>
        <v>4104.1960000000072</v>
      </c>
      <c r="Q36" s="175">
        <f t="shared" si="29"/>
        <v>3645.4039999999959</v>
      </c>
      <c r="R36" s="175">
        <f t="shared" si="29"/>
        <v>3983.1813290000014</v>
      </c>
      <c r="S36" s="175">
        <f t="shared" si="29"/>
        <v>4986.7445609359902</v>
      </c>
      <c r="T36" s="175">
        <f t="shared" si="29"/>
        <v>4331.871943929701</v>
      </c>
      <c r="U36" s="175">
        <f t="shared" si="29"/>
        <v>2657.522353468883</v>
      </c>
      <c r="V36" s="175">
        <f t="shared" si="29"/>
        <v>3692.9077318703849</v>
      </c>
      <c r="W36" s="175">
        <f t="shared" si="29"/>
        <v>7199.6740271296094</v>
      </c>
      <c r="X36" s="175">
        <f t="shared" si="29"/>
        <v>4503.1155945316114</v>
      </c>
      <c r="Y36" s="175">
        <f t="shared" si="29"/>
        <v>4009.1523892224714</v>
      </c>
      <c r="Z36" s="175">
        <f t="shared" si="29"/>
        <v>4356.886364</v>
      </c>
      <c r="AA36" s="175">
        <v>8389.1494372882116</v>
      </c>
      <c r="AB36" s="175">
        <f t="shared" ref="AB36:AO36" si="30">AB15+AB35</f>
        <v>7416.2951727117897</v>
      </c>
      <c r="AC36" s="175">
        <f t="shared" si="30"/>
        <v>7464.4150256470721</v>
      </c>
      <c r="AD36" s="175">
        <f t="shared" si="30"/>
        <v>9022.3499999999985</v>
      </c>
      <c r="AE36" s="175">
        <f t="shared" si="30"/>
        <v>7398.832236243743</v>
      </c>
      <c r="AF36" s="175">
        <f t="shared" si="30"/>
        <v>10023.024263756251</v>
      </c>
      <c r="AG36" s="175">
        <f t="shared" si="30"/>
        <v>8904.4476209999848</v>
      </c>
      <c r="AH36" s="175">
        <f t="shared" si="30"/>
        <v>10863.078130000004</v>
      </c>
      <c r="AI36" s="175">
        <f t="shared" si="30"/>
        <v>12688.008431999977</v>
      </c>
      <c r="AJ36" s="175">
        <f t="shared" si="30"/>
        <v>15640.520992550028</v>
      </c>
      <c r="AK36" s="175">
        <f t="shared" si="30"/>
        <v>7936.9122430532079</v>
      </c>
      <c r="AL36" s="175">
        <f t="shared" si="30"/>
        <v>8392.7542045192113</v>
      </c>
      <c r="AM36" s="175">
        <f t="shared" si="30"/>
        <v>8615.5354436889156</v>
      </c>
      <c r="AN36" s="175">
        <f t="shared" si="30"/>
        <v>6419.2064894149789</v>
      </c>
      <c r="AO36" s="98">
        <f t="shared" si="30"/>
        <v>5486.0298646792862</v>
      </c>
      <c r="AP36" s="177"/>
      <c r="AQ36" s="177"/>
      <c r="AR36" s="177"/>
      <c r="AS36" s="177"/>
      <c r="AT36" s="177"/>
      <c r="AU36" s="177"/>
      <c r="AV36" s="129"/>
      <c r="AW36" s="112"/>
      <c r="AX36" s="112"/>
      <c r="AY36" s="42"/>
      <c r="AZ36" s="42"/>
      <c r="BA36" s="42">
        <v>0</v>
      </c>
      <c r="BB36" s="42">
        <v>-3.529094101395458E-7</v>
      </c>
      <c r="BC36" s="42">
        <v>0</v>
      </c>
      <c r="BD36" s="42">
        <v>0</v>
      </c>
      <c r="BE36" s="42">
        <v>0</v>
      </c>
      <c r="BF36" s="42">
        <v>-19826.195043327232</v>
      </c>
      <c r="BG36" s="42">
        <v>6017.2549453846768</v>
      </c>
      <c r="BH36" s="177">
        <f>BH15+BH35</f>
        <v>5662.1764324432806</v>
      </c>
      <c r="BI36" s="42"/>
      <c r="BJ36" s="42"/>
      <c r="BK36" s="42"/>
      <c r="BN36" s="107"/>
    </row>
    <row r="37" spans="1:66" x14ac:dyDescent="0.3">
      <c r="A37" s="32" t="s">
        <v>79</v>
      </c>
      <c r="B37" s="33" t="s">
        <v>55</v>
      </c>
      <c r="C37" s="117">
        <v>2451</v>
      </c>
      <c r="D37" s="117">
        <v>6001.42</v>
      </c>
      <c r="E37" s="117">
        <v>1349.26</v>
      </c>
      <c r="F37" s="117">
        <v>191.93699999999995</v>
      </c>
      <c r="G37" s="117">
        <v>-57.992999999999824</v>
      </c>
      <c r="H37" s="117">
        <v>2412.761</v>
      </c>
      <c r="I37" s="117">
        <f>SUM(I38:I40)</f>
        <v>6339.0115229550975</v>
      </c>
      <c r="J37" s="117">
        <f>SUM(J38:J40)</f>
        <v>4204.7006568014476</v>
      </c>
      <c r="K37" s="117">
        <f>SUM(K38:K40)</f>
        <v>684.45845463625358</v>
      </c>
      <c r="L37" s="117"/>
      <c r="M37" s="118">
        <f>SUM(M38:M40)</f>
        <v>-704.87064266141044</v>
      </c>
      <c r="N37" s="120">
        <v>291.10000000000002</v>
      </c>
      <c r="O37" s="117">
        <v>102.75400000000008</v>
      </c>
      <c r="P37" s="178">
        <v>365.58499999999975</v>
      </c>
      <c r="Q37" s="117">
        <v>-567.50199999999995</v>
      </c>
      <c r="R37" s="117">
        <v>-55.053599999999996</v>
      </c>
      <c r="S37" s="117">
        <v>274.08760000000012</v>
      </c>
      <c r="T37" s="117">
        <v>-287.62176588335012</v>
      </c>
      <c r="U37" s="117">
        <v>10.594765883350192</v>
      </c>
      <c r="V37" s="117">
        <v>137.53691600000002</v>
      </c>
      <c r="W37" s="117">
        <v>2657.2890839999995</v>
      </c>
      <c r="X37" s="117">
        <v>-14.692999999999302</v>
      </c>
      <c r="Y37" s="117">
        <f>H37-V37-W37-X37</f>
        <v>-367.3720000000003</v>
      </c>
      <c r="Z37" s="117">
        <v>3276.1452029999996</v>
      </c>
      <c r="AA37" s="117">
        <v>2485.20716551141</v>
      </c>
      <c r="AB37" s="117">
        <v>403.28063148859019</v>
      </c>
      <c r="AC37" s="117">
        <f>SUM(AC38:AC40)</f>
        <v>174.3788353753996</v>
      </c>
      <c r="AD37" s="117">
        <f>SUM(AD38:AD40)</f>
        <v>-26.846506093384981</v>
      </c>
      <c r="AE37" s="117">
        <f>SUM(AE38:AE40)</f>
        <v>-88.178847113517023</v>
      </c>
      <c r="AF37" s="117">
        <f t="shared" ref="AF37:AK37" si="31">SUM(AF38:AF40)</f>
        <v>-1370.9818779483239</v>
      </c>
      <c r="AG37" s="117">
        <f t="shared" si="31"/>
        <v>5690.7078879566743</v>
      </c>
      <c r="AH37" s="117">
        <f t="shared" si="31"/>
        <v>-194.37372344601002</v>
      </c>
      <c r="AI37" s="117">
        <f t="shared" si="31"/>
        <v>533.90903666868178</v>
      </c>
      <c r="AJ37" s="117">
        <f t="shared" si="31"/>
        <v>-243.4812745452906</v>
      </c>
      <c r="AK37" s="117">
        <f t="shared" si="31"/>
        <v>588.40441595887251</v>
      </c>
      <c r="AL37" s="117">
        <f>SUM(AL38:AL41)</f>
        <v>770.0286655632583</v>
      </c>
      <c r="AM37" s="117">
        <f>SUM(AM38:AM41)</f>
        <v>-193.12297340756621</v>
      </c>
      <c r="AN37" s="117">
        <f>SUM(AN38:AN41)</f>
        <v>-217.78650606235618</v>
      </c>
      <c r="AO37" s="118">
        <f>M37-(AL37+AM37+AN37)</f>
        <v>-1063.9898287547464</v>
      </c>
      <c r="AP37" s="126"/>
      <c r="AQ37" s="126"/>
      <c r="AR37" s="126"/>
      <c r="AS37" s="126"/>
      <c r="AT37" s="126"/>
      <c r="AU37" s="126"/>
      <c r="AV37" s="146"/>
      <c r="AW37" s="102"/>
      <c r="AX37" s="102"/>
      <c r="AY37" s="42"/>
      <c r="AZ37" s="122">
        <v>-1013.1760352374106</v>
      </c>
      <c r="BA37" s="42">
        <v>0</v>
      </c>
      <c r="BB37" s="42">
        <v>0</v>
      </c>
      <c r="BC37" s="42">
        <v>0</v>
      </c>
      <c r="BD37" s="42">
        <v>0</v>
      </c>
      <c r="BE37" s="42">
        <v>0</v>
      </c>
      <c r="BF37" s="42">
        <v>344.92314141358185</v>
      </c>
      <c r="BG37" s="42">
        <v>576.90569215569212</v>
      </c>
      <c r="BH37" s="126">
        <f>SUM(BH38:BH40)</f>
        <v>-217.78650606235618</v>
      </c>
      <c r="BI37" s="42"/>
      <c r="BJ37" s="42"/>
      <c r="BK37" s="42"/>
      <c r="BN37" s="107"/>
    </row>
    <row r="38" spans="1:66" hidden="1" outlineLevel="1" x14ac:dyDescent="0.3">
      <c r="A38" s="32" t="s">
        <v>80</v>
      </c>
      <c r="B38" s="33" t="s">
        <v>55</v>
      </c>
      <c r="C38" s="117"/>
      <c r="D38" s="117">
        <v>-613</v>
      </c>
      <c r="E38" s="117">
        <v>-386.74400000000003</v>
      </c>
      <c r="F38" s="117">
        <v>31.921502977061998</v>
      </c>
      <c r="G38" s="117">
        <v>-126.21408373686201</v>
      </c>
      <c r="H38" s="117">
        <v>-165.51109173241804</v>
      </c>
      <c r="I38" s="117">
        <v>-186.42087900479504</v>
      </c>
      <c r="J38" s="117">
        <v>-539.68478535981205</v>
      </c>
      <c r="K38" s="117">
        <f>AJ38+AK38+AH38+AI38</f>
        <v>-1127.8336445309328</v>
      </c>
      <c r="L38" s="117"/>
      <c r="M38" s="118">
        <v>-799.37650396950744</v>
      </c>
      <c r="N38" s="120">
        <v>-1.3950879999999999E-2</v>
      </c>
      <c r="O38" s="117">
        <v>30.911206718319999</v>
      </c>
      <c r="P38" s="179">
        <v>0.69305840733091983</v>
      </c>
      <c r="Q38" s="117">
        <f>F38-N38-O38-P38</f>
        <v>0.33118873141107841</v>
      </c>
      <c r="R38" s="117">
        <v>0</v>
      </c>
      <c r="S38" s="117">
        <v>-22.487942800399999</v>
      </c>
      <c r="T38" s="117">
        <v>-14.099514900940001</v>
      </c>
      <c r="U38" s="117">
        <v>-89.626626035522008</v>
      </c>
      <c r="V38" s="117">
        <v>-19.157653228191997</v>
      </c>
      <c r="W38" s="117">
        <v>-96.471665880031992</v>
      </c>
      <c r="X38" s="117">
        <v>-11.72071355015202</v>
      </c>
      <c r="Y38" s="117">
        <f>H38-V38-W38-X38</f>
        <v>-38.161059074042022</v>
      </c>
      <c r="Z38" s="117">
        <v>-10.400476729862001</v>
      </c>
      <c r="AA38" s="117">
        <v>-41.821318557622</v>
      </c>
      <c r="AB38" s="117">
        <v>-12.519269972650008</v>
      </c>
      <c r="AC38" s="117">
        <f>I38-Z38-AA38-AB38</f>
        <v>-121.67981374466105</v>
      </c>
      <c r="AD38" s="117">
        <v>-72.836029231999987</v>
      </c>
      <c r="AE38" s="117">
        <v>-92.732360810178989</v>
      </c>
      <c r="AF38" s="117">
        <v>-124.26129056984905</v>
      </c>
      <c r="AG38" s="117">
        <f>J38-AD38-AE38-AF38</f>
        <v>-249.85510474778403</v>
      </c>
      <c r="AH38" s="117">
        <v>-189.37865765538601</v>
      </c>
      <c r="AI38" s="117">
        <v>-356.7418023528582</v>
      </c>
      <c r="AJ38" s="117">
        <v>-255.79549023576465</v>
      </c>
      <c r="AK38" s="117">
        <v>-325.91769428692396</v>
      </c>
      <c r="AL38" s="117">
        <v>-233.13812385704506</v>
      </c>
      <c r="AM38" s="117">
        <v>-146.44515324001696</v>
      </c>
      <c r="AN38" s="117">
        <v>-212.17445349283707</v>
      </c>
      <c r="AO38" s="118">
        <f>M38-(AL38+AM38+AN38)</f>
        <v>-207.61877337960834</v>
      </c>
      <c r="AP38" s="126"/>
      <c r="AQ38" s="126"/>
      <c r="AR38" s="126"/>
      <c r="AS38" s="126"/>
      <c r="AT38" s="126"/>
      <c r="AU38" s="126"/>
      <c r="AV38" s="146"/>
      <c r="AW38" s="102"/>
      <c r="AX38" s="126"/>
      <c r="AY38" s="42"/>
      <c r="AZ38" s="122">
        <v>-799.37650396950744</v>
      </c>
      <c r="BA38" s="42">
        <v>0</v>
      </c>
      <c r="BB38" s="42">
        <v>0</v>
      </c>
      <c r="BC38" s="42">
        <v>0</v>
      </c>
      <c r="BD38" s="42">
        <v>0</v>
      </c>
      <c r="BE38" s="42">
        <v>0</v>
      </c>
      <c r="BF38" s="42">
        <v>-581.71318452268861</v>
      </c>
      <c r="BG38" s="42">
        <v>-379.58327709706202</v>
      </c>
      <c r="BH38" s="126">
        <v>-212.17445349283707</v>
      </c>
      <c r="BI38" s="42"/>
      <c r="BJ38" s="42"/>
      <c r="BK38" s="42"/>
      <c r="BN38" s="107"/>
    </row>
    <row r="39" spans="1:66" hidden="1" outlineLevel="1" x14ac:dyDescent="0.3">
      <c r="A39" s="32" t="s">
        <v>81</v>
      </c>
      <c r="B39" s="33" t="s">
        <v>55</v>
      </c>
      <c r="C39" s="117">
        <v>2451</v>
      </c>
      <c r="D39" s="117">
        <v>8359</v>
      </c>
      <c r="E39" s="117">
        <v>147.54</v>
      </c>
      <c r="F39" s="117">
        <v>-298.07577206272498</v>
      </c>
      <c r="G39" s="117">
        <v>506.41430900335786</v>
      </c>
      <c r="H39" s="117">
        <v>2628.3745511458674</v>
      </c>
      <c r="I39" s="117">
        <v>6021.7989916368942</v>
      </c>
      <c r="J39" s="117">
        <v>1380.6485665666301</v>
      </c>
      <c r="K39" s="117">
        <f>AJ39+AK39+AH39+AI39</f>
        <v>1878.6685194742386</v>
      </c>
      <c r="L39" s="117"/>
      <c r="M39" s="118">
        <f>'[1]Historical Financials in USD'!M39*M8</f>
        <v>369.202400124919</v>
      </c>
      <c r="N39" s="120">
        <v>0</v>
      </c>
      <c r="O39" s="117">
        <v>0</v>
      </c>
      <c r="P39" s="179">
        <v>-8.5312179999999987E-2</v>
      </c>
      <c r="Q39" s="117">
        <f>F39-N39-O39-P39</f>
        <v>-297.99045988272496</v>
      </c>
      <c r="R39" s="117">
        <v>0</v>
      </c>
      <c r="S39" s="117">
        <v>403.27290083075695</v>
      </c>
      <c r="T39" s="117">
        <v>3.332858950670925E-4</v>
      </c>
      <c r="U39" s="117">
        <v>103.14107488670584</v>
      </c>
      <c r="V39" s="117">
        <v>192.80832173209899</v>
      </c>
      <c r="W39" s="117">
        <v>2756.7833940067594</v>
      </c>
      <c r="X39" s="117">
        <v>-1.0571094541944603E-6</v>
      </c>
      <c r="Y39" s="117">
        <f>H39-V39-W39-X39</f>
        <v>-321.2171635358817</v>
      </c>
      <c r="Z39" s="117">
        <v>3289.8192637128</v>
      </c>
      <c r="AA39" s="117">
        <v>2608.4598285793727</v>
      </c>
      <c r="AB39" s="117">
        <v>432.90314050443988</v>
      </c>
      <c r="AC39" s="117">
        <f>I39-Z39-AA39-AB39</f>
        <v>-309.3832411597183</v>
      </c>
      <c r="AD39" s="117">
        <v>0</v>
      </c>
      <c r="AE39" s="117">
        <v>-1.69156295</v>
      </c>
      <c r="AF39" s="117">
        <v>-1214.9292228754421</v>
      </c>
      <c r="AG39" s="117">
        <f>J39-AD39-AE39-AF39</f>
        <v>2597.2693523920721</v>
      </c>
      <c r="AH39" s="117">
        <v>0</v>
      </c>
      <c r="AI39" s="117">
        <v>894.87708966034802</v>
      </c>
      <c r="AJ39" s="117">
        <v>-4.4808597735419653</v>
      </c>
      <c r="AK39" s="117">
        <v>988.27228958743262</v>
      </c>
      <c r="AL39" s="117">
        <v>815.06042300236004</v>
      </c>
      <c r="AM39" s="117">
        <v>-1.6523299305970305</v>
      </c>
      <c r="AN39" s="117">
        <v>11.190933008455005</v>
      </c>
      <c r="AO39" s="118">
        <f t="shared" ref="AO39:AO42" si="32">M39-(AL39+AM39+AN39)</f>
        <v>-455.39662595529899</v>
      </c>
      <c r="AP39" s="126"/>
      <c r="AQ39" s="126"/>
      <c r="AR39" s="126"/>
      <c r="AS39" s="126"/>
      <c r="AT39" s="126"/>
      <c r="AU39" s="126"/>
      <c r="AV39" s="146"/>
      <c r="AW39" s="102"/>
      <c r="AX39" s="126"/>
      <c r="AY39" s="42"/>
      <c r="AZ39" s="122">
        <v>336.40687174891895</v>
      </c>
      <c r="BA39" s="42">
        <v>0</v>
      </c>
      <c r="BB39" s="42">
        <v>0</v>
      </c>
      <c r="BC39" s="42">
        <v>0</v>
      </c>
      <c r="BD39" s="42">
        <v>0</v>
      </c>
      <c r="BE39" s="42">
        <v>0</v>
      </c>
      <c r="BF39" s="42">
        <v>983.79142981389066</v>
      </c>
      <c r="BG39" s="42">
        <v>813.40809307176301</v>
      </c>
      <c r="BH39" s="126">
        <v>11.190933008455005</v>
      </c>
      <c r="BI39" s="42"/>
      <c r="BJ39" s="42"/>
      <c r="BK39" s="42"/>
      <c r="BN39" s="107"/>
    </row>
    <row r="40" spans="1:66" hidden="1" outlineLevel="1" x14ac:dyDescent="0.3">
      <c r="A40" s="32" t="s">
        <v>82</v>
      </c>
      <c r="B40" s="33" t="s">
        <v>55</v>
      </c>
      <c r="C40" s="117"/>
      <c r="D40" s="117">
        <v>-1744.58</v>
      </c>
      <c r="E40" s="117">
        <v>1587.94</v>
      </c>
      <c r="F40" s="117">
        <v>458.08446489599999</v>
      </c>
      <c r="G40" s="117">
        <v>-438.2021690877657</v>
      </c>
      <c r="H40" s="117">
        <v>-50.104234876333749</v>
      </c>
      <c r="I40" s="117">
        <v>503.63341032299786</v>
      </c>
      <c r="J40" s="117">
        <v>3363.73687559463</v>
      </c>
      <c r="K40" s="117">
        <f>AJ40+AK40+AH40+AI40</f>
        <v>-66.376420307052214</v>
      </c>
      <c r="L40" s="117"/>
      <c r="M40" s="118">
        <f>'[1]Historical Financials in USD'!M40*M8</f>
        <v>-274.696538816822</v>
      </c>
      <c r="N40" s="120">
        <v>291.05450661000003</v>
      </c>
      <c r="O40" s="117">
        <v>72.062498382046044</v>
      </c>
      <c r="P40" s="179">
        <v>364.97673035495393</v>
      </c>
      <c r="Q40" s="117">
        <f>F40-N40-O40-P40</f>
        <v>-270.00927045100002</v>
      </c>
      <c r="R40" s="117">
        <v>-55.053591657683299</v>
      </c>
      <c r="S40" s="117">
        <v>-106.69497053838677</v>
      </c>
      <c r="T40" s="117">
        <v>-273.52538863996824</v>
      </c>
      <c r="U40" s="117">
        <v>-2.9282182517274578</v>
      </c>
      <c r="V40" s="117">
        <v>-36.112902954755995</v>
      </c>
      <c r="W40" s="117">
        <v>-3.0246208255489364</v>
      </c>
      <c r="X40" s="117">
        <v>-2.9717593871851129</v>
      </c>
      <c r="Y40" s="117">
        <f>H40-V40-W40-X40</f>
        <v>-7.9949517088437041</v>
      </c>
      <c r="Z40" s="117">
        <v>-3.2733200475500004</v>
      </c>
      <c r="AA40" s="117">
        <v>-81.431682935355866</v>
      </c>
      <c r="AB40" s="117">
        <v>-17.103476973875217</v>
      </c>
      <c r="AC40" s="117">
        <f>I40-Z40-AA40-AB40</f>
        <v>605.44189027977893</v>
      </c>
      <c r="AD40" s="117">
        <v>45.989523138615006</v>
      </c>
      <c r="AE40" s="117">
        <v>6.2450766466619658</v>
      </c>
      <c r="AF40" s="117">
        <v>-31.79136450303281</v>
      </c>
      <c r="AG40" s="117">
        <f>J40-AD40-AE40-AF40</f>
        <v>3343.2936403123858</v>
      </c>
      <c r="AH40" s="117">
        <v>-4.9950657906240155</v>
      </c>
      <c r="AI40" s="117">
        <v>-4.2262506388079855</v>
      </c>
      <c r="AJ40" s="117">
        <v>16.795075464016001</v>
      </c>
      <c r="AK40" s="117">
        <v>-73.950179341636215</v>
      </c>
      <c r="AL40" s="117">
        <v>188.10636641794329</v>
      </c>
      <c r="AM40" s="117">
        <v>-45.025490236952209</v>
      </c>
      <c r="AN40" s="117">
        <v>-16.802985577974113</v>
      </c>
      <c r="AO40" s="118">
        <f>M40-(AL40+AM40+AN40)</f>
        <v>-400.974429419839</v>
      </c>
      <c r="AP40" s="126"/>
      <c r="AQ40" s="126"/>
      <c r="AR40" s="126"/>
      <c r="AS40" s="126"/>
      <c r="AT40" s="126"/>
      <c r="AU40" s="126"/>
      <c r="AV40" s="146"/>
      <c r="AW40" s="102"/>
      <c r="AX40" s="102"/>
      <c r="AY40" s="42"/>
      <c r="AZ40" s="122">
        <v>-550.20640301682204</v>
      </c>
      <c r="BA40" s="42">
        <v>0</v>
      </c>
      <c r="BB40" s="42">
        <v>0</v>
      </c>
      <c r="BC40" s="42">
        <v>0</v>
      </c>
      <c r="BD40" s="42">
        <v>0</v>
      </c>
      <c r="BE40" s="42">
        <v>0</v>
      </c>
      <c r="BF40" s="42">
        <v>-57.155103877620213</v>
      </c>
      <c r="BG40" s="42">
        <v>143.08087618099108</v>
      </c>
      <c r="BH40" s="158">
        <v>-16.802985577974113</v>
      </c>
      <c r="BI40" s="42"/>
      <c r="BJ40" s="42"/>
      <c r="BK40" s="42"/>
      <c r="BN40" s="107"/>
    </row>
    <row r="41" spans="1:66" hidden="1" outlineLevel="1" x14ac:dyDescent="0.3">
      <c r="A41" s="32"/>
      <c r="B41" s="33"/>
      <c r="C41" s="117"/>
      <c r="D41" s="117"/>
      <c r="E41" s="117"/>
      <c r="F41" s="117"/>
      <c r="G41" s="117"/>
      <c r="H41" s="117"/>
      <c r="I41" s="117"/>
      <c r="J41" s="117"/>
      <c r="K41" s="117"/>
      <c r="L41" s="117"/>
      <c r="M41" s="98"/>
      <c r="N41" s="120"/>
      <c r="O41" s="117"/>
      <c r="P41" s="179"/>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98"/>
      <c r="AP41" s="126"/>
      <c r="AQ41" s="126"/>
      <c r="AR41" s="126"/>
      <c r="AS41" s="126"/>
      <c r="AT41" s="126"/>
      <c r="AU41" s="126"/>
      <c r="AV41" s="146"/>
      <c r="AW41" s="102"/>
      <c r="AX41" s="102"/>
      <c r="AY41" s="42"/>
      <c r="AZ41" s="122">
        <v>-308.30539257599997</v>
      </c>
      <c r="BA41" s="42"/>
      <c r="BB41" s="42"/>
      <c r="BC41" s="42"/>
      <c r="BD41" s="42"/>
      <c r="BE41" s="42"/>
      <c r="BF41" s="42"/>
      <c r="BG41" s="42"/>
      <c r="BH41" s="158"/>
      <c r="BI41" s="42"/>
      <c r="BJ41" s="42"/>
      <c r="BK41" s="42"/>
      <c r="BN41" s="107"/>
    </row>
    <row r="42" spans="1:66" collapsed="1" x14ac:dyDescent="0.3">
      <c r="A42" s="32" t="s">
        <v>64</v>
      </c>
      <c r="B42" s="33" t="s">
        <v>55</v>
      </c>
      <c r="C42" s="116">
        <f t="shared" ref="C42:J42" si="33">C23</f>
        <v>0</v>
      </c>
      <c r="D42" s="116">
        <f t="shared" si="33"/>
        <v>0</v>
      </c>
      <c r="E42" s="116">
        <f t="shared" si="33"/>
        <v>115.94154581464539</v>
      </c>
      <c r="F42" s="116">
        <f t="shared" si="33"/>
        <v>-268.25934087467289</v>
      </c>
      <c r="G42" s="116">
        <f t="shared" si="33"/>
        <v>-390.89143822891293</v>
      </c>
      <c r="H42" s="116">
        <f t="shared" si="33"/>
        <v>-593.1190370836897</v>
      </c>
      <c r="I42" s="116">
        <f t="shared" si="33"/>
        <v>56.347497756833029</v>
      </c>
      <c r="J42" s="116">
        <f t="shared" si="33"/>
        <v>169.15565555441154</v>
      </c>
      <c r="K42" s="116">
        <f>AJ42+AK42+AH42+AI42</f>
        <v>246.96262812862358</v>
      </c>
      <c r="L42" s="117"/>
      <c r="M42" s="180">
        <f t="shared" ref="M42:Z42" si="34">M23</f>
        <v>-643.66767428357605</v>
      </c>
      <c r="N42" s="119">
        <f t="shared" si="34"/>
        <v>54.737027409069398</v>
      </c>
      <c r="O42" s="116">
        <f t="shared" si="34"/>
        <v>-201.26483777382106</v>
      </c>
      <c r="P42" s="181">
        <f t="shared" si="34"/>
        <v>-97.511427262966478</v>
      </c>
      <c r="Q42" s="116">
        <f t="shared" si="34"/>
        <v>-24.220103246954764</v>
      </c>
      <c r="R42" s="116">
        <f t="shared" si="34"/>
        <v>-117.0512447811938</v>
      </c>
      <c r="S42" s="116">
        <f t="shared" si="34"/>
        <v>19.940306716824125</v>
      </c>
      <c r="T42" s="116">
        <f t="shared" si="34"/>
        <v>29.630653385480542</v>
      </c>
      <c r="U42" s="116">
        <f t="shared" si="34"/>
        <v>-323.41115355002376</v>
      </c>
      <c r="V42" s="116">
        <f t="shared" si="34"/>
        <v>-375.75253516743965</v>
      </c>
      <c r="W42" s="116">
        <f t="shared" si="34"/>
        <v>258.45259906219889</v>
      </c>
      <c r="X42" s="116">
        <f t="shared" si="34"/>
        <v>-250.62671858673917</v>
      </c>
      <c r="Y42" s="116">
        <f t="shared" si="34"/>
        <v>-225.19238239170977</v>
      </c>
      <c r="Z42" s="116">
        <f t="shared" si="34"/>
        <v>-59.087616091598122</v>
      </c>
      <c r="AA42" s="116">
        <v>134.87334143073096</v>
      </c>
      <c r="AB42" s="116">
        <f t="shared" ref="AB42:AL42" si="35">AB23</f>
        <v>-60.815246784481374</v>
      </c>
      <c r="AC42" s="116">
        <f t="shared" si="35"/>
        <v>41.377019202181557</v>
      </c>
      <c r="AD42" s="116">
        <f t="shared" si="35"/>
        <v>209.35759774103565</v>
      </c>
      <c r="AE42" s="116">
        <f t="shared" si="35"/>
        <v>-45.830441508645691</v>
      </c>
      <c r="AF42" s="116">
        <f t="shared" si="35"/>
        <v>-18.245909103051332</v>
      </c>
      <c r="AG42" s="116">
        <f t="shared" si="35"/>
        <v>23.874408425072914</v>
      </c>
      <c r="AH42" s="116">
        <f t="shared" si="35"/>
        <v>93.6</v>
      </c>
      <c r="AI42" s="116">
        <f t="shared" si="35"/>
        <v>47.664875498968755</v>
      </c>
      <c r="AJ42" s="116">
        <f t="shared" si="35"/>
        <v>418.48376893397648</v>
      </c>
      <c r="AK42" s="116">
        <f t="shared" si="35"/>
        <v>-312.78601630432166</v>
      </c>
      <c r="AL42" s="116">
        <f t="shared" si="35"/>
        <v>-106.7890206103084</v>
      </c>
      <c r="AM42" s="116">
        <v>-351.98676551165335</v>
      </c>
      <c r="AN42" s="116">
        <v>-291.97711563138506</v>
      </c>
      <c r="AO42" s="180">
        <f t="shared" si="32"/>
        <v>107.08522746977076</v>
      </c>
      <c r="AP42" s="117"/>
      <c r="AQ42" s="117"/>
      <c r="AR42" s="117"/>
      <c r="AS42" s="117"/>
      <c r="AT42" s="117"/>
      <c r="AU42" s="117"/>
      <c r="AV42" s="102"/>
      <c r="AW42" s="102"/>
      <c r="AX42" s="155"/>
      <c r="AY42" s="42"/>
      <c r="AZ42" s="122">
        <v>-644.21723284952634</v>
      </c>
      <c r="BA42" s="42">
        <v>0</v>
      </c>
      <c r="BB42" s="42">
        <v>0</v>
      </c>
      <c r="BC42" s="42">
        <v>0</v>
      </c>
      <c r="BD42" s="42">
        <v>0</v>
      </c>
      <c r="BE42" s="42">
        <v>1.6258744974550154E-2</v>
      </c>
      <c r="BF42" s="42">
        <v>105.69775262965481</v>
      </c>
      <c r="BG42" s="42">
        <v>-435.34080260319325</v>
      </c>
      <c r="BH42" s="181">
        <v>-351.98676551165329</v>
      </c>
      <c r="BI42" s="42"/>
      <c r="BJ42" s="42"/>
      <c r="BK42" s="42"/>
      <c r="BN42" s="107"/>
    </row>
    <row r="43" spans="1:66" s="188" customFormat="1" x14ac:dyDescent="0.3">
      <c r="A43" s="182" t="s">
        <v>83</v>
      </c>
      <c r="B43" s="183" t="s">
        <v>55</v>
      </c>
      <c r="C43" s="104">
        <f t="shared" ref="C43:H43" si="36">C27+C35+C37-C42</f>
        <v>10413.553773575026</v>
      </c>
      <c r="D43" s="104">
        <f t="shared" si="36"/>
        <v>15556.999999999985</v>
      </c>
      <c r="E43" s="104">
        <f t="shared" si="36"/>
        <v>2740.1609999999932</v>
      </c>
      <c r="F43" s="104">
        <f>F27+F35+F37-F42</f>
        <v>1523.2206781872155</v>
      </c>
      <c r="G43" s="104">
        <f t="shared" si="36"/>
        <v>1675.069062144825</v>
      </c>
      <c r="H43" s="104">
        <f t="shared" si="36"/>
        <v>6609.2643809108295</v>
      </c>
      <c r="I43" s="104">
        <f>I27+I35+I37-I42</f>
        <v>16197.103522955083</v>
      </c>
      <c r="J43" s="104">
        <f>J27+J35+J37-J42</f>
        <v>20882.862570801426</v>
      </c>
      <c r="K43" s="104">
        <f>K27+K35+K37-K42</f>
        <v>26465.386848585287</v>
      </c>
      <c r="L43" s="104"/>
      <c r="M43" s="98">
        <f>M27+M35+M37-M42</f>
        <v>5252.108893064983</v>
      </c>
      <c r="N43" s="184">
        <f t="shared" ref="N43:AK43" si="37">N27+N35+N37-N42</f>
        <v>490.858</v>
      </c>
      <c r="O43" s="185">
        <f t="shared" si="37"/>
        <v>214.27899999999431</v>
      </c>
      <c r="P43" s="185">
        <f>P27+P35+P37-P42</f>
        <v>1090.1780000000072</v>
      </c>
      <c r="Q43" s="185">
        <f t="shared" si="37"/>
        <v>-469.45200000000381</v>
      </c>
      <c r="R43" s="185">
        <f t="shared" si="37"/>
        <v>415.42514674153222</v>
      </c>
      <c r="S43" s="185">
        <f t="shared" si="37"/>
        <v>1530.1213755458723</v>
      </c>
      <c r="T43" s="185">
        <f t="shared" si="37"/>
        <v>634.87913389050436</v>
      </c>
      <c r="U43" s="185">
        <f t="shared" si="37"/>
        <v>-905.35659403308546</v>
      </c>
      <c r="V43" s="185">
        <f t="shared" si="37"/>
        <v>410.28923856144206</v>
      </c>
      <c r="W43" s="185">
        <f t="shared" si="37"/>
        <v>5417.1875476045798</v>
      </c>
      <c r="X43" s="185">
        <f t="shared" si="37"/>
        <v>479.35671054105643</v>
      </c>
      <c r="Y43" s="185">
        <f t="shared" si="37"/>
        <v>302.43088420375079</v>
      </c>
      <c r="Z43" s="185">
        <f t="shared" si="37"/>
        <v>4104.4571139999998</v>
      </c>
      <c r="AA43" s="185">
        <v>5949.5437314878063</v>
      </c>
      <c r="AB43" s="185">
        <f t="shared" si="37"/>
        <v>3183.6645245121967</v>
      </c>
      <c r="AC43" s="185">
        <f t="shared" si="37"/>
        <v>2959.4384650224715</v>
      </c>
      <c r="AD43" s="185">
        <f t="shared" si="37"/>
        <v>4426.469493906613</v>
      </c>
      <c r="AE43" s="185">
        <f t="shared" si="37"/>
        <v>2937.0783612140935</v>
      </c>
      <c r="AF43" s="185">
        <f t="shared" si="37"/>
        <v>3516.4462597240599</v>
      </c>
      <c r="AG43" s="185">
        <f t="shared" si="37"/>
        <v>10002.868455956659</v>
      </c>
      <c r="AH43" s="104">
        <f t="shared" si="37"/>
        <v>5814.0191515539946</v>
      </c>
      <c r="AI43" s="104">
        <f t="shared" si="37"/>
        <v>8242.6927496686585</v>
      </c>
      <c r="AJ43" s="104">
        <f>AJ27+AJ35+AJ37-AJ42</f>
        <v>10053.973032004738</v>
      </c>
      <c r="AK43" s="104">
        <f t="shared" si="37"/>
        <v>2354.7181741028789</v>
      </c>
      <c r="AL43" s="104">
        <f>AL27+AL35+AL37-AL42</f>
        <v>3707.7031730824692</v>
      </c>
      <c r="AM43" s="104">
        <v>2267.1254964807722</v>
      </c>
      <c r="AN43" s="104">
        <v>792.86875443680401</v>
      </c>
      <c r="AO43" s="98">
        <f>AO27+AO35+AO37-AO42</f>
        <v>-1515.5886047614595</v>
      </c>
      <c r="AP43" s="176"/>
      <c r="AQ43" s="175"/>
      <c r="AR43" s="175"/>
      <c r="AS43" s="175"/>
      <c r="AT43" s="175"/>
      <c r="AU43" s="175"/>
      <c r="AV43" s="112"/>
      <c r="AW43" s="112"/>
      <c r="AX43" s="186"/>
      <c r="AY43" s="42"/>
      <c r="AZ43" s="122">
        <v>5252.1088930649803</v>
      </c>
      <c r="BA43" s="42">
        <v>0</v>
      </c>
      <c r="BB43" s="42">
        <v>-3.529094101395458E-7</v>
      </c>
      <c r="BC43" s="42">
        <v>0</v>
      </c>
      <c r="BD43" s="42">
        <v>0</v>
      </c>
      <c r="BE43" s="42">
        <v>0</v>
      </c>
      <c r="BF43" s="42">
        <v>-9463.801670922654</v>
      </c>
      <c r="BG43" s="42">
        <v>6066.2530191556853</v>
      </c>
      <c r="BH43" s="187">
        <v>792.86844600002837</v>
      </c>
      <c r="BI43" s="42"/>
      <c r="BJ43" s="42"/>
      <c r="BK43" s="42"/>
      <c r="BN43" s="107"/>
    </row>
    <row r="44" spans="1:66" s="147" customFormat="1" x14ac:dyDescent="0.3">
      <c r="A44" s="143" t="s">
        <v>84</v>
      </c>
      <c r="B44" s="148" t="s">
        <v>75</v>
      </c>
      <c r="C44" s="155">
        <f t="shared" ref="C44:F44" si="38">(C43+C30)/C31</f>
        <v>2.4560054012677308</v>
      </c>
      <c r="D44" s="155">
        <f t="shared" si="38"/>
        <v>3.2834633288201602</v>
      </c>
      <c r="E44" s="155">
        <f t="shared" si="38"/>
        <v>0.56917630280227949</v>
      </c>
      <c r="F44" s="155">
        <f t="shared" si="38"/>
        <v>0.31639787368792643</v>
      </c>
      <c r="G44" s="155">
        <f>(G43+G30)/G31</f>
        <v>0.31089177369659809</v>
      </c>
      <c r="H44" s="155">
        <f t="shared" ref="H44:Z44" si="39">(H43+H30)/H31</f>
        <v>1.1547502305985804</v>
      </c>
      <c r="I44" s="155">
        <f>(I43+I30)/I31</f>
        <v>3.1462915936106399</v>
      </c>
      <c r="J44" s="155">
        <f>(J43+J30)/J31</f>
        <v>3.9783514879701531</v>
      </c>
      <c r="K44" s="155">
        <f>(K43+K30)/K31</f>
        <v>4.6113319058785187</v>
      </c>
      <c r="L44" s="155"/>
      <c r="M44" s="156">
        <f>AL44+AM44+AN44+AO44</f>
        <v>0.76043576575168381</v>
      </c>
      <c r="N44" s="157">
        <f t="shared" si="39"/>
        <v>0.10195924313969945</v>
      </c>
      <c r="O44" s="155">
        <f t="shared" si="39"/>
        <v>4.4509256568561736E-2</v>
      </c>
      <c r="P44" s="155">
        <f t="shared" si="39"/>
        <v>0.22644781946622444</v>
      </c>
      <c r="Q44" s="155">
        <f t="shared" si="39"/>
        <v>-9.7512866471400228E-2</v>
      </c>
      <c r="R44" s="155">
        <f t="shared" si="39"/>
        <v>8.6290604498582488E-2</v>
      </c>
      <c r="S44" s="155">
        <f t="shared" si="39"/>
        <v>0.31783126151052438</v>
      </c>
      <c r="T44" s="155">
        <f t="shared" si="39"/>
        <v>0.13187479062511712</v>
      </c>
      <c r="U44" s="155">
        <f t="shared" si="39"/>
        <v>-0.22510488293762621</v>
      </c>
      <c r="V44" s="155">
        <f t="shared" si="39"/>
        <v>3.1445169830443424E-2</v>
      </c>
      <c r="W44" s="155">
        <f t="shared" si="39"/>
        <v>1.0708623834761568</v>
      </c>
      <c r="X44" s="155">
        <f t="shared" si="39"/>
        <v>4.4596534064234715E-2</v>
      </c>
      <c r="Y44" s="155">
        <f t="shared" si="39"/>
        <v>7.8461432277453381E-3</v>
      </c>
      <c r="Z44" s="155">
        <f t="shared" si="39"/>
        <v>0.79822939179106611</v>
      </c>
      <c r="AA44" s="155">
        <v>1.1817349343503296</v>
      </c>
      <c r="AB44" s="155">
        <f t="shared" ref="AB44:AE44" si="40">(AB43+AB30)/AB31</f>
        <v>0.60647385488038252</v>
      </c>
      <c r="AC44" s="155">
        <f t="shared" si="40"/>
        <v>0.55989857631495754</v>
      </c>
      <c r="AD44" s="155">
        <f t="shared" si="40"/>
        <v>0.86566511300965976</v>
      </c>
      <c r="AE44" s="155">
        <f t="shared" si="40"/>
        <v>0.55569591405874119</v>
      </c>
      <c r="AF44" s="155">
        <f>(AF43+AF30)/AF31</f>
        <v>0.64247234001008913</v>
      </c>
      <c r="AG44" s="155">
        <f>J44-AD44-AE44-AF44</f>
        <v>1.9145181208916631</v>
      </c>
      <c r="AH44" s="155">
        <f>(AH43+AH30)/AH31</f>
        <v>1.039280442845081</v>
      </c>
      <c r="AI44" s="155">
        <f>ROUND((AI43+AI30)/AI31,2)</f>
        <v>1.45</v>
      </c>
      <c r="AJ44" s="155">
        <f>(AJ43+AJ30)/AJ31</f>
        <v>1.7528168595482341</v>
      </c>
      <c r="AK44" s="155">
        <f>K44-AH44-AI44-AJ44</f>
        <v>0.36923460348520321</v>
      </c>
      <c r="AL44" s="155">
        <f>(AL43+AL30)/AL31</f>
        <v>0.61426078518916916</v>
      </c>
      <c r="AM44" s="155">
        <f>(AM43+AM30)/AM31</f>
        <v>0.35716913966110292</v>
      </c>
      <c r="AN44" s="155">
        <f>(AN43+AN30)/AN31</f>
        <v>9.4078962817602016E-2</v>
      </c>
      <c r="AO44" s="156">
        <f>(AO43+AO30)/AO31</f>
        <v>-0.30507312191619013</v>
      </c>
      <c r="AP44" s="158"/>
      <c r="AQ44" s="158"/>
      <c r="AR44" s="155"/>
      <c r="AS44" s="155"/>
      <c r="AT44" s="155"/>
      <c r="AU44" s="155"/>
      <c r="AV44" s="189"/>
      <c r="AW44" s="189"/>
      <c r="AX44" s="189"/>
      <c r="AY44" s="42"/>
      <c r="AZ44" s="190">
        <v>0.7604357657516837</v>
      </c>
      <c r="BA44" s="42">
        <v>0</v>
      </c>
      <c r="BB44" s="42">
        <v>-7.3304695646925211E-11</v>
      </c>
      <c r="BC44" s="42">
        <v>0</v>
      </c>
      <c r="BD44" s="42">
        <v>0</v>
      </c>
      <c r="BE44" s="42">
        <v>-0.46451812089166333</v>
      </c>
      <c r="BF44" s="42">
        <v>-1.8479185802516485</v>
      </c>
      <c r="BG44" s="42">
        <v>0.97142992485027202</v>
      </c>
      <c r="BH44" s="155">
        <f>(BH43+BH30)/BH31</f>
        <v>9.4078907882358606E-2</v>
      </c>
      <c r="BI44" s="42"/>
      <c r="BJ44" s="42"/>
      <c r="BK44" s="42"/>
      <c r="BN44" s="107"/>
    </row>
    <row r="45" spans="1:66" s="31" customFormat="1" ht="25" x14ac:dyDescent="0.5">
      <c r="A45" s="79" t="s">
        <v>85</v>
      </c>
      <c r="B45" s="80"/>
      <c r="C45" s="29"/>
      <c r="D45" s="29"/>
      <c r="E45" s="29"/>
      <c r="F45" s="29"/>
      <c r="G45" s="81"/>
      <c r="H45" s="81"/>
      <c r="I45" s="81"/>
      <c r="J45" s="81"/>
      <c r="K45" s="81"/>
      <c r="L45" s="81"/>
      <c r="M45" s="82"/>
      <c r="N45" s="164"/>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2"/>
      <c r="AP45" s="81"/>
      <c r="AQ45" s="81"/>
      <c r="AR45" s="81"/>
      <c r="AS45" s="81"/>
      <c r="AT45" s="81"/>
      <c r="AU45" s="81"/>
      <c r="AV45" s="165"/>
      <c r="AW45" s="165"/>
      <c r="AX45" s="165"/>
      <c r="AY45" s="42"/>
      <c r="AZ45" s="42"/>
      <c r="BA45" s="42">
        <v>0</v>
      </c>
      <c r="BB45" s="42">
        <v>0</v>
      </c>
      <c r="BC45" s="42">
        <v>0</v>
      </c>
      <c r="BD45" s="42">
        <v>0</v>
      </c>
      <c r="BE45" s="42">
        <v>0</v>
      </c>
      <c r="BF45" s="42">
        <v>0</v>
      </c>
      <c r="BG45" s="42">
        <v>0</v>
      </c>
      <c r="BH45" s="81"/>
      <c r="BI45" s="42"/>
      <c r="BJ45" s="42"/>
      <c r="BK45" s="42"/>
    </row>
    <row r="46" spans="1:66" x14ac:dyDescent="0.3">
      <c r="A46" s="32" t="s">
        <v>86</v>
      </c>
      <c r="B46" s="33" t="s">
        <v>55</v>
      </c>
      <c r="C46" s="117">
        <v>32068</v>
      </c>
      <c r="D46" s="117">
        <v>61346</v>
      </c>
      <c r="E46" s="117">
        <v>80629.5</v>
      </c>
      <c r="F46" s="117">
        <v>85266.07</v>
      </c>
      <c r="G46" s="117">
        <v>73293.569863471726</v>
      </c>
      <c r="H46" s="117">
        <v>83606.256000000008</v>
      </c>
      <c r="I46" s="117">
        <v>102105.549</v>
      </c>
      <c r="J46" s="117">
        <v>95785.069999999992</v>
      </c>
      <c r="K46" s="117">
        <f>AK46</f>
        <v>136764.42213999998</v>
      </c>
      <c r="L46" s="117"/>
      <c r="M46" s="98">
        <v>146951.25800000003</v>
      </c>
      <c r="N46" s="120">
        <v>80750.8</v>
      </c>
      <c r="O46" s="117">
        <v>81514.714000000007</v>
      </c>
      <c r="P46" s="117">
        <v>81631.187999999995</v>
      </c>
      <c r="Q46" s="117">
        <v>85266.07</v>
      </c>
      <c r="R46" s="117">
        <v>82872.926999999996</v>
      </c>
      <c r="S46" s="117">
        <v>82279.580249575112</v>
      </c>
      <c r="T46" s="117">
        <v>80253.555769527709</v>
      </c>
      <c r="U46" s="117">
        <v>73293.569863471726</v>
      </c>
      <c r="V46" s="117">
        <v>72039.027667787741</v>
      </c>
      <c r="W46" s="117">
        <v>79030.668024987623</v>
      </c>
      <c r="X46" s="117">
        <v>84997.556000000011</v>
      </c>
      <c r="Y46" s="117">
        <v>83606.256000000008</v>
      </c>
      <c r="Z46" s="117">
        <v>100455.768</v>
      </c>
      <c r="AA46" s="117">
        <v>106954.18999999999</v>
      </c>
      <c r="AB46" s="117">
        <v>99326.966000000015</v>
      </c>
      <c r="AC46" s="117">
        <f>I46</f>
        <v>102105.549</v>
      </c>
      <c r="AD46" s="117">
        <v>98501.267000000007</v>
      </c>
      <c r="AE46" s="117">
        <v>106689.10248027041</v>
      </c>
      <c r="AF46" s="117">
        <v>92766.872999999992</v>
      </c>
      <c r="AG46" s="117">
        <f>J46</f>
        <v>95785.069999999992</v>
      </c>
      <c r="AH46" s="117">
        <v>90728.180000000008</v>
      </c>
      <c r="AI46" s="117">
        <v>113545.432</v>
      </c>
      <c r="AJ46" s="117">
        <v>117788.95699999999</v>
      </c>
      <c r="AK46" s="117">
        <v>136764.42213999998</v>
      </c>
      <c r="AL46" s="117">
        <v>146435.27600000001</v>
      </c>
      <c r="AM46" s="117">
        <v>145317.351</v>
      </c>
      <c r="AN46" s="117">
        <v>143347.40800000002</v>
      </c>
      <c r="AO46" s="98">
        <v>146951.25800000003</v>
      </c>
      <c r="AP46" s="126"/>
      <c r="AQ46" s="126"/>
      <c r="AR46" s="117"/>
      <c r="AS46" s="117"/>
      <c r="AT46" s="117"/>
      <c r="AU46" s="117"/>
      <c r="AV46" s="102"/>
      <c r="AW46" s="102"/>
      <c r="AX46" s="102"/>
      <c r="AY46" s="42"/>
      <c r="AZ46" s="42"/>
      <c r="BA46" s="42">
        <v>0</v>
      </c>
      <c r="BB46" s="42">
        <v>0</v>
      </c>
      <c r="BC46" s="42">
        <v>0</v>
      </c>
      <c r="BD46" s="42">
        <v>0</v>
      </c>
      <c r="BE46" s="42">
        <v>0</v>
      </c>
      <c r="BF46" s="42">
        <v>136764.42213999998</v>
      </c>
      <c r="BG46" s="42">
        <v>145317.351</v>
      </c>
      <c r="BH46" s="191">
        <v>141428.43800000002</v>
      </c>
      <c r="BI46" s="42"/>
      <c r="BJ46" s="42">
        <v>-1918.9699999999998</v>
      </c>
      <c r="BK46" s="42"/>
    </row>
    <row r="47" spans="1:66" x14ac:dyDescent="0.3">
      <c r="A47" s="32" t="s">
        <v>87</v>
      </c>
      <c r="B47" s="33" t="s">
        <v>55</v>
      </c>
      <c r="C47" s="117">
        <v>-2024</v>
      </c>
      <c r="D47" s="117">
        <v>-17707</v>
      </c>
      <c r="E47" s="117">
        <v>-4630.9381259041384</v>
      </c>
      <c r="F47" s="117">
        <v>-4352.061463102631</v>
      </c>
      <c r="G47" s="117">
        <v>-10638.0321247388</v>
      </c>
      <c r="H47" s="117">
        <v>-4272.0353064633837</v>
      </c>
      <c r="I47" s="117">
        <v>-4577.0329008658773</v>
      </c>
      <c r="J47" s="117">
        <v>-6818.0423681090706</v>
      </c>
      <c r="K47" s="117">
        <f>AK47</f>
        <v>-5354.1564303541636</v>
      </c>
      <c r="L47" s="117"/>
      <c r="M47" s="118">
        <v>-10656.225502960759</v>
      </c>
      <c r="N47" s="120">
        <v>-5740.9826943598855</v>
      </c>
      <c r="O47" s="117">
        <v>-4421.292337585799</v>
      </c>
      <c r="P47" s="117">
        <v>-3779.4263705572603</v>
      </c>
      <c r="Q47" s="117">
        <v>-4352.061463102631</v>
      </c>
      <c r="R47" s="117">
        <v>-4517.9709426267864</v>
      </c>
      <c r="S47" s="117">
        <v>-4031.4262709832465</v>
      </c>
      <c r="T47" s="117">
        <v>-3809.3287502371727</v>
      </c>
      <c r="U47" s="117">
        <v>-10638.0321247388</v>
      </c>
      <c r="V47" s="117">
        <v>-14262.041877536063</v>
      </c>
      <c r="W47" s="117">
        <v>-6032.5445152640605</v>
      </c>
      <c r="X47" s="117">
        <v>-5298.3026745105944</v>
      </c>
      <c r="Y47" s="117">
        <v>-4272.0353064633837</v>
      </c>
      <c r="Z47" s="117">
        <v>-7833.3299474426831</v>
      </c>
      <c r="AA47" s="117">
        <v>-4613.255366141505</v>
      </c>
      <c r="AB47" s="117">
        <v>-4091.5626393348684</v>
      </c>
      <c r="AC47" s="117">
        <f>I47</f>
        <v>-4577.0329008658773</v>
      </c>
      <c r="AD47" s="117">
        <v>-5128.0085650903056</v>
      </c>
      <c r="AE47" s="117">
        <v>-5514.4246033218324</v>
      </c>
      <c r="AF47" s="117">
        <v>-4556.8997920644651</v>
      </c>
      <c r="AG47" s="117">
        <f>J47</f>
        <v>-6818.0423681090706</v>
      </c>
      <c r="AH47" s="117">
        <v>-13206.035969011054</v>
      </c>
      <c r="AI47" s="117">
        <v>-22662.716438063755</v>
      </c>
      <c r="AJ47" s="117">
        <v>-11283.192469024207</v>
      </c>
      <c r="AK47" s="117">
        <v>-5354.1564303541636</v>
      </c>
      <c r="AL47" s="117">
        <v>-6570.6960134551946</v>
      </c>
      <c r="AM47" s="117">
        <v>-8295.5737107312525</v>
      </c>
      <c r="AN47" s="117">
        <v>-10968.865760275232</v>
      </c>
      <c r="AO47" s="118">
        <v>-10656.225502960759</v>
      </c>
      <c r="AP47" s="117"/>
      <c r="AQ47" s="117"/>
      <c r="AR47" s="117"/>
      <c r="AS47" s="117"/>
      <c r="AT47" s="117"/>
      <c r="AU47" s="117"/>
      <c r="AV47" s="102"/>
      <c r="AW47" s="102"/>
      <c r="AX47" s="102"/>
      <c r="AY47" s="42"/>
      <c r="AZ47" s="42"/>
      <c r="BA47" s="42">
        <v>0</v>
      </c>
      <c r="BB47" s="42">
        <v>0</v>
      </c>
      <c r="BC47" s="42">
        <v>0</v>
      </c>
      <c r="BD47" s="42">
        <v>0</v>
      </c>
      <c r="BE47" s="42">
        <v>0</v>
      </c>
      <c r="BF47" s="42">
        <v>-5354.1564303541636</v>
      </c>
      <c r="BG47" s="42">
        <v>-8295.5737107312525</v>
      </c>
      <c r="BH47" s="130">
        <v>-11266.088875051268</v>
      </c>
      <c r="BI47" s="42"/>
      <c r="BJ47" s="42">
        <v>-297.22311477603597</v>
      </c>
      <c r="BK47" s="42"/>
    </row>
    <row r="48" spans="1:66" x14ac:dyDescent="0.3">
      <c r="A48" s="32" t="s">
        <v>88</v>
      </c>
      <c r="B48" s="33" t="s">
        <v>55</v>
      </c>
      <c r="C48" s="117">
        <f t="shared" ref="C48" si="41">C46+C47</f>
        <v>30044</v>
      </c>
      <c r="D48" s="117">
        <f>D46+D47</f>
        <v>43639</v>
      </c>
      <c r="E48" s="117">
        <f>E46+E47</f>
        <v>75998.56187409586</v>
      </c>
      <c r="F48" s="117">
        <f>F46+F47</f>
        <v>80914.008536897381</v>
      </c>
      <c r="G48" s="117">
        <f>G46+G47</f>
        <v>62655.537738732928</v>
      </c>
      <c r="H48" s="117">
        <f t="shared" ref="H48:J48" si="42">H46+H47</f>
        <v>79334.220693536627</v>
      </c>
      <c r="I48" s="117">
        <f t="shared" si="42"/>
        <v>97528.516099134125</v>
      </c>
      <c r="J48" s="117">
        <f t="shared" si="42"/>
        <v>88967.027631890916</v>
      </c>
      <c r="K48" s="117">
        <f>K46+K47</f>
        <v>131410.26570964581</v>
      </c>
      <c r="L48" s="117"/>
      <c r="M48" s="118">
        <f>M46+M47</f>
        <v>136295.03249703927</v>
      </c>
      <c r="N48" s="120">
        <f t="shared" ref="N48:Z48" si="43">N46+N47</f>
        <v>75009.817305640114</v>
      </c>
      <c r="O48" s="117">
        <f t="shared" si="43"/>
        <v>77093.421662414214</v>
      </c>
      <c r="P48" s="117">
        <f t="shared" si="43"/>
        <v>77851.761629442728</v>
      </c>
      <c r="Q48" s="117">
        <f t="shared" si="43"/>
        <v>80914.008536897381</v>
      </c>
      <c r="R48" s="117">
        <f t="shared" si="43"/>
        <v>78354.956057373216</v>
      </c>
      <c r="S48" s="117">
        <f t="shared" si="43"/>
        <v>78248.153978591872</v>
      </c>
      <c r="T48" s="117">
        <f t="shared" si="43"/>
        <v>76444.227019290542</v>
      </c>
      <c r="U48" s="117">
        <f t="shared" si="43"/>
        <v>62655.537738732928</v>
      </c>
      <c r="V48" s="117">
        <f t="shared" si="43"/>
        <v>57776.985790251681</v>
      </c>
      <c r="W48" s="117">
        <f t="shared" si="43"/>
        <v>72998.123509723562</v>
      </c>
      <c r="X48" s="117">
        <f t="shared" si="43"/>
        <v>79699.253325489422</v>
      </c>
      <c r="Y48" s="117">
        <f t="shared" si="43"/>
        <v>79334.220693536627</v>
      </c>
      <c r="Z48" s="117">
        <f t="shared" si="43"/>
        <v>92622.438052557307</v>
      </c>
      <c r="AA48" s="117">
        <v>102340.93463385849</v>
      </c>
      <c r="AB48" s="117">
        <f t="shared" ref="AB48:AF48" si="44">AB46+AB47</f>
        <v>95235.40336066515</v>
      </c>
      <c r="AC48" s="117">
        <f t="shared" si="44"/>
        <v>97528.516099134125</v>
      </c>
      <c r="AD48" s="117">
        <f t="shared" si="44"/>
        <v>93373.258434909701</v>
      </c>
      <c r="AE48" s="117">
        <f t="shared" si="44"/>
        <v>101174.67787694857</v>
      </c>
      <c r="AF48" s="117">
        <f t="shared" si="44"/>
        <v>88209.973207935531</v>
      </c>
      <c r="AG48" s="117">
        <f>AG46+AG47</f>
        <v>88967.027631890916</v>
      </c>
      <c r="AH48" s="117">
        <f t="shared" ref="AH48:AM48" si="45">AH46+AH47</f>
        <v>77522.144030988959</v>
      </c>
      <c r="AI48" s="117">
        <f t="shared" si="45"/>
        <v>90882.715561936246</v>
      </c>
      <c r="AJ48" s="117">
        <f t="shared" si="45"/>
        <v>106505.76453097579</v>
      </c>
      <c r="AK48" s="117">
        <f t="shared" si="45"/>
        <v>131410.26570964581</v>
      </c>
      <c r="AL48" s="117">
        <f t="shared" si="45"/>
        <v>139864.57998654482</v>
      </c>
      <c r="AM48" s="117">
        <f t="shared" si="45"/>
        <v>137021.77728926874</v>
      </c>
      <c r="AN48" s="117">
        <f>AN46+AN47</f>
        <v>132378.5422397248</v>
      </c>
      <c r="AO48" s="118">
        <f>AO46+AO47</f>
        <v>136295.03249703927</v>
      </c>
      <c r="AP48" s="120"/>
      <c r="AQ48" s="117"/>
      <c r="AR48" s="117"/>
      <c r="AS48" s="117"/>
      <c r="AT48" s="117"/>
      <c r="AU48" s="117"/>
      <c r="AV48" s="102"/>
      <c r="AW48" s="102"/>
      <c r="AX48" s="102"/>
      <c r="AY48" s="42"/>
      <c r="AZ48" s="42"/>
      <c r="BA48" s="42">
        <v>0</v>
      </c>
      <c r="BB48" s="42">
        <v>0</v>
      </c>
      <c r="BC48" s="42">
        <v>0</v>
      </c>
      <c r="BD48" s="42">
        <v>0</v>
      </c>
      <c r="BE48" s="42">
        <v>0</v>
      </c>
      <c r="BF48" s="42">
        <v>88758.440448305846</v>
      </c>
      <c r="BG48" s="42">
        <v>137021.77728926874</v>
      </c>
      <c r="BH48" s="126">
        <f>BH46+BH47</f>
        <v>130162.34912494876</v>
      </c>
      <c r="BI48" s="42"/>
      <c r="BJ48" s="42"/>
      <c r="BK48" s="42"/>
    </row>
    <row r="49" spans="1:66" x14ac:dyDescent="0.3">
      <c r="A49" s="32" t="s">
        <v>89</v>
      </c>
      <c r="B49" s="33" t="s">
        <v>55</v>
      </c>
      <c r="C49" s="117">
        <v>0</v>
      </c>
      <c r="D49" s="117">
        <v>-6692</v>
      </c>
      <c r="E49" s="117">
        <v>-4937.3659093819924</v>
      </c>
      <c r="F49" s="117">
        <v>-7922.7349999999997</v>
      </c>
      <c r="G49" s="117">
        <v>-4642.7640000000001</v>
      </c>
      <c r="H49" s="117">
        <v>-12037.809103577802</v>
      </c>
      <c r="I49" s="117">
        <v>-16490.128710519584</v>
      </c>
      <c r="J49" s="117">
        <v>-24952.00588455168</v>
      </c>
      <c r="K49" s="117">
        <f>AK49</f>
        <v>-39578.094401281625</v>
      </c>
      <c r="L49" s="117"/>
      <c r="M49" s="118">
        <v>-44647.219588924323</v>
      </c>
      <c r="N49" s="120">
        <v>-7102.0716410933301</v>
      </c>
      <c r="O49" s="117">
        <v>-6676.3022775914696</v>
      </c>
      <c r="P49" s="117">
        <v>-6705.2207351291809</v>
      </c>
      <c r="Q49" s="117">
        <v>-7922.7349999999997</v>
      </c>
      <c r="R49" s="117">
        <v>-5556.8604547102332</v>
      </c>
      <c r="S49" s="117">
        <v>-6189.1612591057401</v>
      </c>
      <c r="T49" s="117">
        <v>-6188.1859999999997</v>
      </c>
      <c r="U49" s="117">
        <v>-4642.7640000000001</v>
      </c>
      <c r="V49" s="117">
        <v>-5158.0341910898405</v>
      </c>
      <c r="W49" s="117">
        <v>-5568.6256771612698</v>
      </c>
      <c r="X49" s="117">
        <v>-10528.984727162579</v>
      </c>
      <c r="Y49" s="117">
        <v>-12037.809103577802</v>
      </c>
      <c r="Z49" s="117">
        <v>-27717.566694500369</v>
      </c>
      <c r="AA49" s="117">
        <v>-14042.493097259294</v>
      </c>
      <c r="AB49" s="117">
        <v>-14262.751060759279</v>
      </c>
      <c r="AC49" s="117">
        <f>I49</f>
        <v>-16490.128710519584</v>
      </c>
      <c r="AD49" s="117">
        <v>-18421.679024350226</v>
      </c>
      <c r="AE49" s="117">
        <v>-21586.360719009928</v>
      </c>
      <c r="AF49" s="117">
        <v>-25136.717668448793</v>
      </c>
      <c r="AG49" s="117">
        <f>J49</f>
        <v>-24952.00588455168</v>
      </c>
      <c r="AH49" s="117">
        <v>-27236.301417741004</v>
      </c>
      <c r="AI49" s="117">
        <v>-26376.062210200398</v>
      </c>
      <c r="AJ49" s="117">
        <v>-27315.63193477357</v>
      </c>
      <c r="AK49" s="117">
        <v>-39578.094401281625</v>
      </c>
      <c r="AL49" s="117">
        <v>-41019.585764069991</v>
      </c>
      <c r="AM49" s="117">
        <v>-42671.184816743858</v>
      </c>
      <c r="AN49" s="117">
        <v>-44844.063242771415</v>
      </c>
      <c r="AO49" s="118">
        <v>-44647.219588924323</v>
      </c>
      <c r="AP49" s="117"/>
      <c r="AQ49" s="117"/>
      <c r="AR49" s="117"/>
      <c r="AS49" s="117"/>
      <c r="AT49" s="117"/>
      <c r="AU49" s="117"/>
      <c r="AV49" s="102"/>
      <c r="AW49" s="102"/>
      <c r="AX49" s="102"/>
      <c r="AY49" s="42"/>
      <c r="AZ49" s="42"/>
      <c r="BA49" s="42">
        <v>0</v>
      </c>
      <c r="BB49" s="42">
        <v>0</v>
      </c>
      <c r="BC49" s="42">
        <v>0</v>
      </c>
      <c r="BD49" s="42">
        <v>0</v>
      </c>
      <c r="BE49" s="42">
        <v>0</v>
      </c>
      <c r="BF49" s="42">
        <v>-35614.216593781624</v>
      </c>
      <c r="BG49" s="42">
        <v>-42671.184816743858</v>
      </c>
      <c r="BH49" s="116">
        <v>-44844.063242771415</v>
      </c>
      <c r="BI49" s="42"/>
      <c r="BJ49" s="42"/>
      <c r="BK49" s="42"/>
    </row>
    <row r="50" spans="1:66" s="188" customFormat="1" x14ac:dyDescent="0.3">
      <c r="A50" s="182" t="s">
        <v>90</v>
      </c>
      <c r="B50" s="183" t="s">
        <v>55</v>
      </c>
      <c r="C50" s="104">
        <f t="shared" ref="C50:H50" si="46">C48+C49</f>
        <v>30044</v>
      </c>
      <c r="D50" s="104">
        <f t="shared" si="46"/>
        <v>36947</v>
      </c>
      <c r="E50" s="104">
        <f t="shared" si="46"/>
        <v>71061.195964713872</v>
      </c>
      <c r="F50" s="104">
        <f t="shared" si="46"/>
        <v>72991.273536897381</v>
      </c>
      <c r="G50" s="104">
        <f t="shared" si="46"/>
        <v>58012.773738732925</v>
      </c>
      <c r="H50" s="104">
        <f t="shared" si="46"/>
        <v>67296.411589958821</v>
      </c>
      <c r="I50" s="104">
        <f>I48+I49</f>
        <v>81038.387388614545</v>
      </c>
      <c r="J50" s="104">
        <f>J48+J49</f>
        <v>64015.02174733924</v>
      </c>
      <c r="K50" s="104">
        <f>K48+K49</f>
        <v>91832.171308364195</v>
      </c>
      <c r="L50" s="104"/>
      <c r="M50" s="98">
        <f>M48+M49</f>
        <v>91647.812908114953</v>
      </c>
      <c r="N50" s="192">
        <f t="shared" ref="N50:Z50" si="47">N48+N49</f>
        <v>67907.74566454679</v>
      </c>
      <c r="O50" s="104">
        <f t="shared" si="47"/>
        <v>70417.119384822741</v>
      </c>
      <c r="P50" s="104">
        <f t="shared" si="47"/>
        <v>71146.540894313541</v>
      </c>
      <c r="Q50" s="104">
        <f t="shared" si="47"/>
        <v>72991.273536897381</v>
      </c>
      <c r="R50" s="104">
        <f t="shared" si="47"/>
        <v>72798.095602662986</v>
      </c>
      <c r="S50" s="104">
        <f t="shared" si="47"/>
        <v>72058.992719486138</v>
      </c>
      <c r="T50" s="104">
        <f t="shared" si="47"/>
        <v>70256.04101929054</v>
      </c>
      <c r="U50" s="104">
        <f t="shared" si="47"/>
        <v>58012.773738732925</v>
      </c>
      <c r="V50" s="104">
        <f t="shared" si="47"/>
        <v>52618.951599161839</v>
      </c>
      <c r="W50" s="104">
        <f t="shared" si="47"/>
        <v>67429.497832562294</v>
      </c>
      <c r="X50" s="104">
        <f t="shared" si="47"/>
        <v>69170.268598326846</v>
      </c>
      <c r="Y50" s="104">
        <f t="shared" si="47"/>
        <v>67296.411589958821</v>
      </c>
      <c r="Z50" s="104">
        <f t="shared" si="47"/>
        <v>64904.871358056938</v>
      </c>
      <c r="AA50" s="104">
        <v>88298.441536599188</v>
      </c>
      <c r="AB50" s="104">
        <f t="shared" ref="AB50:AM50" si="48">AB48+AB49</f>
        <v>80972.652299905865</v>
      </c>
      <c r="AC50" s="104">
        <f t="shared" si="48"/>
        <v>81038.387388614545</v>
      </c>
      <c r="AD50" s="104">
        <f t="shared" si="48"/>
        <v>74951.579410559469</v>
      </c>
      <c r="AE50" s="104">
        <f t="shared" si="48"/>
        <v>79588.31715793864</v>
      </c>
      <c r="AF50" s="104">
        <f t="shared" si="48"/>
        <v>63073.255539486738</v>
      </c>
      <c r="AG50" s="104">
        <f t="shared" si="48"/>
        <v>64015.02174733924</v>
      </c>
      <c r="AH50" s="104">
        <f t="shared" si="48"/>
        <v>50285.842613247951</v>
      </c>
      <c r="AI50" s="104">
        <f t="shared" si="48"/>
        <v>64506.653351735848</v>
      </c>
      <c r="AJ50" s="104">
        <f t="shared" si="48"/>
        <v>79190.132596202224</v>
      </c>
      <c r="AK50" s="104">
        <f t="shared" si="48"/>
        <v>91832.171308364195</v>
      </c>
      <c r="AL50" s="104">
        <f t="shared" si="48"/>
        <v>98844.994222474837</v>
      </c>
      <c r="AM50" s="104">
        <f t="shared" si="48"/>
        <v>94350.592472524877</v>
      </c>
      <c r="AN50" s="104">
        <f>AN48+AN49</f>
        <v>87534.478996953389</v>
      </c>
      <c r="AO50" s="98">
        <f>AO48+AO49</f>
        <v>91647.812908114953</v>
      </c>
      <c r="AP50" s="192"/>
      <c r="AQ50" s="104"/>
      <c r="AR50" s="104"/>
      <c r="AS50" s="104"/>
      <c r="AT50" s="104"/>
      <c r="AU50" s="104"/>
      <c r="AV50" s="112"/>
      <c r="AW50" s="112"/>
      <c r="AX50" s="112"/>
      <c r="AY50" s="42"/>
      <c r="AZ50" s="42"/>
      <c r="BA50" s="42">
        <v>0</v>
      </c>
      <c r="BB50" s="42">
        <v>0</v>
      </c>
      <c r="BC50" s="42">
        <v>0</v>
      </c>
      <c r="BD50" s="42">
        <v>0</v>
      </c>
      <c r="BE50" s="42"/>
      <c r="BF50" s="42">
        <v>53144.223854524229</v>
      </c>
      <c r="BG50" s="42">
        <v>94350.592472524877</v>
      </c>
      <c r="BH50" s="193">
        <f>BH48+BH49</f>
        <v>85318.285882177341</v>
      </c>
      <c r="BI50" s="42"/>
      <c r="BJ50" s="42"/>
      <c r="BK50" s="42"/>
    </row>
    <row r="51" spans="1:66" s="188" customFormat="1" x14ac:dyDescent="0.3">
      <c r="A51" s="182" t="s">
        <v>91</v>
      </c>
      <c r="B51" s="183" t="s">
        <v>55</v>
      </c>
      <c r="C51" s="104">
        <v>32241</v>
      </c>
      <c r="D51" s="104">
        <v>58766</v>
      </c>
      <c r="E51" s="104">
        <v>56564.706999999995</v>
      </c>
      <c r="F51" s="104">
        <v>60434.997394367107</v>
      </c>
      <c r="G51" s="104">
        <v>74609.631248535894</v>
      </c>
      <c r="H51" s="104">
        <v>82952.963000000003</v>
      </c>
      <c r="I51" s="104">
        <v>91814.931000000011</v>
      </c>
      <c r="J51" s="104">
        <v>118986.692</v>
      </c>
      <c r="K51" s="104">
        <f>AK51</f>
        <v>151855.35529600002</v>
      </c>
      <c r="L51" s="104"/>
      <c r="M51" s="98">
        <f>AO51</f>
        <v>138167.29</v>
      </c>
      <c r="N51" s="192">
        <v>54007.3</v>
      </c>
      <c r="O51" s="104">
        <v>57234.82</v>
      </c>
      <c r="P51" s="104">
        <v>58760.79</v>
      </c>
      <c r="Q51" s="104">
        <v>61567.762999999999</v>
      </c>
      <c r="R51" s="104">
        <v>60309.250280780216</v>
      </c>
      <c r="S51" s="104">
        <v>62078.504239036483</v>
      </c>
      <c r="T51" s="104">
        <v>60179.359454840363</v>
      </c>
      <c r="U51" s="104">
        <f>G51</f>
        <v>74609.631248535894</v>
      </c>
      <c r="V51" s="104">
        <v>72060.992946355676</v>
      </c>
      <c r="W51" s="104">
        <v>79427.692673019992</v>
      </c>
      <c r="X51" s="104">
        <v>84081.222673019991</v>
      </c>
      <c r="Y51" s="104">
        <v>82952.963000000003</v>
      </c>
      <c r="Z51" s="104">
        <v>86293.237000000008</v>
      </c>
      <c r="AA51" s="104">
        <v>89232.435000000012</v>
      </c>
      <c r="AB51" s="104">
        <v>89248.565000000002</v>
      </c>
      <c r="AC51" s="104">
        <f>I51</f>
        <v>91814.931000000011</v>
      </c>
      <c r="AD51" s="104">
        <v>93440.168000000005</v>
      </c>
      <c r="AE51" s="104">
        <v>94796.490549151844</v>
      </c>
      <c r="AF51" s="104">
        <v>110635.743</v>
      </c>
      <c r="AG51" s="104">
        <f>J51</f>
        <v>118986.692</v>
      </c>
      <c r="AH51" s="104">
        <v>127912.88099999999</v>
      </c>
      <c r="AI51" s="104">
        <v>142781.38940000001</v>
      </c>
      <c r="AJ51" s="104">
        <v>150032.22500000001</v>
      </c>
      <c r="AK51" s="104">
        <v>151855.35529600002</v>
      </c>
      <c r="AL51" s="104">
        <v>152807.61799999999</v>
      </c>
      <c r="AM51" s="104">
        <v>145847.29230018146</v>
      </c>
      <c r="AN51" s="104">
        <v>144512.443</v>
      </c>
      <c r="AO51" s="98">
        <v>138167.29</v>
      </c>
      <c r="AP51" s="193"/>
      <c r="AQ51" s="193"/>
      <c r="AR51" s="104"/>
      <c r="AS51" s="104"/>
      <c r="AT51" s="104"/>
      <c r="AU51" s="104"/>
      <c r="AV51" s="112"/>
      <c r="AW51" s="112"/>
      <c r="AX51" s="112"/>
      <c r="AY51" s="42"/>
      <c r="AZ51" s="42"/>
      <c r="BA51" s="42">
        <v>0</v>
      </c>
      <c r="BB51" s="42">
        <v>0</v>
      </c>
      <c r="BC51" s="42">
        <v>0</v>
      </c>
      <c r="BD51" s="42">
        <v>0</v>
      </c>
      <c r="BE51" s="42">
        <v>-4.7599999990779907E-2</v>
      </c>
      <c r="BF51" s="42">
        <v>5461.1469171179342</v>
      </c>
      <c r="BG51" s="42">
        <v>145847.29230018146</v>
      </c>
      <c r="BH51" s="194">
        <v>142353.35030018148</v>
      </c>
      <c r="BI51" s="42"/>
      <c r="BJ51" s="42">
        <v>-2159.0926998185173</v>
      </c>
      <c r="BK51" s="42"/>
    </row>
    <row r="52" spans="1:66" x14ac:dyDescent="0.3">
      <c r="A52" s="32" t="s">
        <v>92</v>
      </c>
      <c r="B52" s="33" t="s">
        <v>55</v>
      </c>
      <c r="C52" s="117">
        <f t="shared" ref="C52:H52" si="49">C51-C53-C54</f>
        <v>31908</v>
      </c>
      <c r="D52" s="117">
        <f t="shared" si="49"/>
        <v>58627</v>
      </c>
      <c r="E52" s="117">
        <f t="shared" si="49"/>
        <v>56237.407999999996</v>
      </c>
      <c r="F52" s="117">
        <f t="shared" si="49"/>
        <v>59389.54939436711</v>
      </c>
      <c r="G52" s="117">
        <f t="shared" si="49"/>
        <v>57679.351575515895</v>
      </c>
      <c r="H52" s="117">
        <f t="shared" si="49"/>
        <v>64951.17</v>
      </c>
      <c r="I52" s="117">
        <f>I51-I53-I54</f>
        <v>74181.302000000011</v>
      </c>
      <c r="J52" s="117">
        <f>J51-J53-J54</f>
        <v>102187.579</v>
      </c>
      <c r="K52" s="117">
        <f>K51-K53-K54</f>
        <v>129963.71775000001</v>
      </c>
      <c r="L52" s="117"/>
      <c r="M52" s="118">
        <f>M51-M53-M54</f>
        <v>115485.95500000002</v>
      </c>
      <c r="N52" s="120">
        <f t="shared" ref="N52:Z52" si="50">N51-N53-N54</f>
        <v>53676.200000000004</v>
      </c>
      <c r="O52" s="117">
        <f t="shared" si="50"/>
        <v>56839.042999999998</v>
      </c>
      <c r="P52" s="117">
        <f t="shared" si="50"/>
        <v>58253.675999999999</v>
      </c>
      <c r="Q52" s="117">
        <f t="shared" si="50"/>
        <v>60505.519</v>
      </c>
      <c r="R52" s="117">
        <f t="shared" si="50"/>
        <v>59202.079452194121</v>
      </c>
      <c r="S52" s="117">
        <f t="shared" si="50"/>
        <v>59878.159357184755</v>
      </c>
      <c r="T52" s="117">
        <f t="shared" si="50"/>
        <v>58153.637914024781</v>
      </c>
      <c r="U52" s="117">
        <f t="shared" si="50"/>
        <v>57679.351575515895</v>
      </c>
      <c r="V52" s="117">
        <f t="shared" si="50"/>
        <v>55410.766585963509</v>
      </c>
      <c r="W52" s="117">
        <f t="shared" si="50"/>
        <v>62500.273999999998</v>
      </c>
      <c r="X52" s="117">
        <f t="shared" si="50"/>
        <v>66011.046999999991</v>
      </c>
      <c r="Y52" s="117">
        <f t="shared" si="50"/>
        <v>64951.17</v>
      </c>
      <c r="Z52" s="117">
        <f t="shared" si="50"/>
        <v>68269.364000000001</v>
      </c>
      <c r="AA52" s="117">
        <v>71298.379000000015</v>
      </c>
      <c r="AB52" s="117">
        <f t="shared" ref="AB52:AF52" si="51">AB51-AB53-AB54</f>
        <v>71334.835000000006</v>
      </c>
      <c r="AC52" s="117">
        <f t="shared" si="51"/>
        <v>74181.302000000011</v>
      </c>
      <c r="AD52" s="117">
        <f t="shared" si="51"/>
        <v>75931.697</v>
      </c>
      <c r="AE52" s="117">
        <f t="shared" si="51"/>
        <v>77913.546263572178</v>
      </c>
      <c r="AF52" s="117">
        <f t="shared" si="51"/>
        <v>93755.369000000006</v>
      </c>
      <c r="AG52" s="117">
        <f>AG51-AG53-AG54</f>
        <v>102187.579</v>
      </c>
      <c r="AH52" s="117">
        <f t="shared" ref="AH52:AN52" si="52">AH51-AH53-AH54</f>
        <v>111252.045</v>
      </c>
      <c r="AI52" s="117">
        <f t="shared" si="52"/>
        <v>124766.10840000001</v>
      </c>
      <c r="AJ52" s="117">
        <f t="shared" si="52"/>
        <v>129303.798</v>
      </c>
      <c r="AK52" s="117">
        <f t="shared" si="52"/>
        <v>129963.71775000001</v>
      </c>
      <c r="AL52" s="117">
        <f t="shared" si="52"/>
        <v>129537.56499999999</v>
      </c>
      <c r="AM52" s="117">
        <f>AM51-AM53-AM54</f>
        <v>123280.59506631146</v>
      </c>
      <c r="AN52" s="117">
        <f t="shared" si="52"/>
        <v>120253.02500000001</v>
      </c>
      <c r="AO52" s="118">
        <f>AO51-AO53-AO54</f>
        <v>115485.95500000002</v>
      </c>
      <c r="AP52" s="126"/>
      <c r="AQ52" s="126"/>
      <c r="AR52" s="117"/>
      <c r="AS52" s="117"/>
      <c r="AT52" s="117"/>
      <c r="AU52" s="117"/>
      <c r="AV52" s="102"/>
      <c r="AW52" s="102"/>
      <c r="AX52" s="102"/>
      <c r="AY52" s="42"/>
      <c r="AZ52" s="42"/>
      <c r="BA52" s="42">
        <v>0</v>
      </c>
      <c r="BB52" s="42">
        <v>0</v>
      </c>
      <c r="BC52" s="42">
        <v>0</v>
      </c>
      <c r="BD52" s="42">
        <v>0</v>
      </c>
      <c r="BE52" s="42">
        <v>-4.7599999990779907E-2</v>
      </c>
      <c r="BF52" s="42">
        <v>1512.5709900510847</v>
      </c>
      <c r="BG52" s="42">
        <v>123280.59506631146</v>
      </c>
      <c r="BH52" s="126">
        <f>BH51-BH53-BH54</f>
        <v>118093.93309029772</v>
      </c>
      <c r="BI52" s="42"/>
      <c r="BJ52" s="42"/>
      <c r="BK52" s="42"/>
    </row>
    <row r="53" spans="1:66" x14ac:dyDescent="0.3">
      <c r="A53" s="32" t="s">
        <v>93</v>
      </c>
      <c r="B53" s="33" t="s">
        <v>55</v>
      </c>
      <c r="C53" s="117">
        <f>'[1]Historical Financials in USD'!C53*'[1]Historical Financials in USD'!C9</f>
        <v>333</v>
      </c>
      <c r="D53" s="117">
        <f>'[1]Historical Financials in USD'!D53*'[1]Historical Financials in USD'!D9</f>
        <v>139</v>
      </c>
      <c r="E53" s="117">
        <f>'[1]Historical Financials in USD'!E53*'[1]Historical Financials in USD'!E9</f>
        <v>327.29899999999998</v>
      </c>
      <c r="F53" s="117">
        <f>1045.448</f>
        <v>1045.4480000000001</v>
      </c>
      <c r="G53" s="117">
        <f>'[1]Historical Financials in USD'!G53*'[1]Historical Financials in USD'!G9</f>
        <v>2056.2080000000001</v>
      </c>
      <c r="H53" s="117">
        <f>'[1]Historical Financials in USD'!H53*'[1]Historical Financials in USD'!H9</f>
        <v>3127.721</v>
      </c>
      <c r="I53" s="117">
        <v>2759.5569999999998</v>
      </c>
      <c r="J53" s="117">
        <v>1925.0409999999999</v>
      </c>
      <c r="K53" s="117">
        <f>AK53</f>
        <v>7017.5658729999996</v>
      </c>
      <c r="L53" s="117"/>
      <c r="M53" s="118">
        <v>8455.366</v>
      </c>
      <c r="N53" s="120">
        <f>'[1]Historical Financials in USD'!N53*'[1]Historical Financials in USD'!N9</f>
        <v>331.1</v>
      </c>
      <c r="O53" s="117">
        <f>'[1]Historical Financials in USD'!O53*'[1]Historical Financials in USD'!O9</f>
        <v>395.77699999999999</v>
      </c>
      <c r="P53" s="117">
        <f>'[1]Historical Financials in USD'!P53*'[1]Historical Financials in USD'!P9</f>
        <v>507.11399999999998</v>
      </c>
      <c r="Q53" s="117">
        <f>'[1]Historical Financials in USD'!Q53*'[1]Historical Financials in USD'!Q9</f>
        <v>1062.2439999999999</v>
      </c>
      <c r="R53" s="117">
        <v>1107.1708285860973</v>
      </c>
      <c r="S53" s="117">
        <v>2200.3448818517259</v>
      </c>
      <c r="T53" s="117">
        <v>2025.7215408155839</v>
      </c>
      <c r="U53" s="117">
        <f>G53</f>
        <v>2056.2080000000001</v>
      </c>
      <c r="V53" s="117">
        <f>'[1]Historical Financials in USD'!V53*'[1]Historical Financials in USD'!V9</f>
        <v>1776.15468737217</v>
      </c>
      <c r="W53" s="117">
        <f>'[1]Historical Financials in USD'!W53*'[1]Historical Financials in USD'!W9</f>
        <v>2053.3470000000002</v>
      </c>
      <c r="X53" s="117">
        <v>3196.1039999999998</v>
      </c>
      <c r="Y53" s="117">
        <f>'[1]Historical Financials in USD'!Y53*'[1]Historical Financials in USD'!Y9</f>
        <v>3127.721</v>
      </c>
      <c r="Z53" s="117">
        <f>'[1]Historical Financials in USD'!Z53*'[1]Historical Financials in USD'!Z9</f>
        <v>3149.8009999999999</v>
      </c>
      <c r="AA53" s="117">
        <v>3059.9839999999999</v>
      </c>
      <c r="AB53" s="117">
        <v>3039.6579999999999</v>
      </c>
      <c r="AC53" s="117">
        <f>I53</f>
        <v>2759.5569999999998</v>
      </c>
      <c r="AD53" s="117">
        <v>2634.3989999999999</v>
      </c>
      <c r="AE53" s="117">
        <v>2008.8726125596804</v>
      </c>
      <c r="AF53" s="117">
        <v>2006.3019999999999</v>
      </c>
      <c r="AG53" s="117">
        <f>J53</f>
        <v>1925.0409999999999</v>
      </c>
      <c r="AH53" s="117">
        <v>1786.7639999999999</v>
      </c>
      <c r="AI53" s="117">
        <v>3141.2089999999998</v>
      </c>
      <c r="AJ53" s="117">
        <v>5854.3549999999996</v>
      </c>
      <c r="AK53" s="117">
        <v>7017.5658729999996</v>
      </c>
      <c r="AL53" s="117">
        <v>8395.9809999999998</v>
      </c>
      <c r="AM53" s="117">
        <v>7692.6252338699996</v>
      </c>
      <c r="AN53" s="117">
        <v>9385.3459999999995</v>
      </c>
      <c r="AO53" s="118">
        <v>8455.366</v>
      </c>
      <c r="AP53" s="126"/>
      <c r="AQ53" s="126"/>
      <c r="AR53" s="117"/>
      <c r="AS53" s="117"/>
      <c r="AT53" s="117"/>
      <c r="AU53" s="117"/>
      <c r="AV53" s="102"/>
      <c r="AW53" s="102"/>
      <c r="AX53" s="102"/>
      <c r="AY53" s="42"/>
      <c r="AZ53" s="42"/>
      <c r="BA53" s="42">
        <v>0</v>
      </c>
      <c r="BB53" s="42">
        <v>0</v>
      </c>
      <c r="BC53" s="42">
        <v>0</v>
      </c>
      <c r="BD53" s="42">
        <v>0</v>
      </c>
      <c r="BE53" s="42">
        <v>0</v>
      </c>
      <c r="BF53" s="42">
        <v>4074.5042540668333</v>
      </c>
      <c r="BG53" s="42">
        <v>7692.6252338699996</v>
      </c>
      <c r="BH53" s="191">
        <v>9385.3452098837497</v>
      </c>
      <c r="BI53" s="42"/>
      <c r="BJ53" s="42">
        <v>-2268.5077661300002</v>
      </c>
      <c r="BK53" s="42"/>
    </row>
    <row r="54" spans="1:66" x14ac:dyDescent="0.3">
      <c r="A54" s="32" t="s">
        <v>94</v>
      </c>
      <c r="B54" s="33" t="s">
        <v>55</v>
      </c>
      <c r="C54" s="117">
        <v>0</v>
      </c>
      <c r="D54" s="117">
        <v>0</v>
      </c>
      <c r="E54" s="117">
        <v>0</v>
      </c>
      <c r="F54" s="117">
        <v>0</v>
      </c>
      <c r="G54" s="117">
        <v>14874.07167302</v>
      </c>
      <c r="H54" s="117">
        <v>14874.072</v>
      </c>
      <c r="I54" s="117">
        <v>14874.072</v>
      </c>
      <c r="J54" s="117">
        <v>14874.072</v>
      </c>
      <c r="K54" s="117">
        <f>AK54</f>
        <v>14874.071673</v>
      </c>
      <c r="L54" s="117"/>
      <c r="M54" s="118">
        <f>AO54</f>
        <v>14225.968999999999</v>
      </c>
      <c r="N54" s="120">
        <v>0</v>
      </c>
      <c r="O54" s="117">
        <v>0</v>
      </c>
      <c r="P54" s="117">
        <v>0</v>
      </c>
      <c r="Q54" s="117">
        <v>0</v>
      </c>
      <c r="R54" s="117">
        <v>0</v>
      </c>
      <c r="S54" s="117">
        <v>0</v>
      </c>
      <c r="T54" s="117">
        <v>0</v>
      </c>
      <c r="U54" s="117">
        <v>14874.07167302</v>
      </c>
      <c r="V54" s="117">
        <v>14874.07167302</v>
      </c>
      <c r="W54" s="117">
        <v>14874.07167302</v>
      </c>
      <c r="X54" s="117">
        <v>14874.07167302</v>
      </c>
      <c r="Y54" s="117">
        <v>14874.072</v>
      </c>
      <c r="Z54" s="117">
        <v>14874.072</v>
      </c>
      <c r="AA54" s="117">
        <v>14874.072</v>
      </c>
      <c r="AB54" s="117">
        <v>14874.072</v>
      </c>
      <c r="AC54" s="117">
        <f>I54</f>
        <v>14874.072</v>
      </c>
      <c r="AD54" s="117">
        <v>14874.072</v>
      </c>
      <c r="AE54" s="117">
        <v>14874.07167302</v>
      </c>
      <c r="AF54" s="117">
        <v>14874.072</v>
      </c>
      <c r="AG54" s="117">
        <f>J54</f>
        <v>14874.072</v>
      </c>
      <c r="AH54" s="117">
        <v>14874.072</v>
      </c>
      <c r="AI54" s="117">
        <v>14874.072</v>
      </c>
      <c r="AJ54" s="117">
        <v>14874.072</v>
      </c>
      <c r="AK54" s="117">
        <v>14874.071673</v>
      </c>
      <c r="AL54" s="117">
        <v>14874.072</v>
      </c>
      <c r="AM54" s="117">
        <v>14874.072</v>
      </c>
      <c r="AN54" s="117">
        <v>14874.072</v>
      </c>
      <c r="AO54" s="118">
        <v>14225.968999999999</v>
      </c>
      <c r="AP54" s="126"/>
      <c r="AQ54" s="126"/>
      <c r="AR54" s="117"/>
      <c r="AS54" s="117"/>
      <c r="AT54" s="117"/>
      <c r="AU54" s="117"/>
      <c r="AV54" s="102"/>
      <c r="AW54" s="102"/>
      <c r="AX54" s="102"/>
      <c r="AY54" s="42"/>
      <c r="AZ54" s="42"/>
      <c r="BA54" s="42">
        <v>0</v>
      </c>
      <c r="BB54" s="42">
        <v>0</v>
      </c>
      <c r="BC54" s="42">
        <v>0</v>
      </c>
      <c r="BD54" s="42">
        <v>0</v>
      </c>
      <c r="BE54" s="42">
        <v>0</v>
      </c>
      <c r="BF54" s="42">
        <v>-125.92832699999963</v>
      </c>
      <c r="BG54" s="42">
        <v>14874.072</v>
      </c>
      <c r="BH54" s="126">
        <v>14874.072</v>
      </c>
      <c r="BI54" s="42"/>
      <c r="BJ54" s="42"/>
      <c r="BK54" s="42"/>
    </row>
    <row r="55" spans="1:66" x14ac:dyDescent="0.3">
      <c r="A55" s="32" t="s">
        <v>95</v>
      </c>
      <c r="B55" s="33" t="s">
        <v>96</v>
      </c>
      <c r="C55" s="195">
        <f t="shared" ref="C55:Z55" si="53">C50/C51</f>
        <v>0.93185695232778143</v>
      </c>
      <c r="D55" s="195">
        <f t="shared" si="53"/>
        <v>0.62871388217676893</v>
      </c>
      <c r="E55" s="195">
        <f t="shared" si="53"/>
        <v>1.2562815178148785</v>
      </c>
      <c r="F55" s="195">
        <f t="shared" si="53"/>
        <v>1.2077649819457192</v>
      </c>
      <c r="G55" s="195">
        <f t="shared" si="53"/>
        <v>0.77755073665333707</v>
      </c>
      <c r="H55" s="195">
        <f t="shared" si="53"/>
        <v>0.81125988941418303</v>
      </c>
      <c r="I55" s="195">
        <f>I50/I51</f>
        <v>0.88262754767647256</v>
      </c>
      <c r="J55" s="195">
        <f>J50/J51</f>
        <v>0.53800152497171061</v>
      </c>
      <c r="K55" s="195">
        <f>K50/K51</f>
        <v>0.60473449309286964</v>
      </c>
      <c r="L55" s="195"/>
      <c r="M55" s="196">
        <f t="shared" ref="M55" si="54">M50/M51</f>
        <v>0.66331049055181546</v>
      </c>
      <c r="N55" s="197">
        <f t="shared" si="53"/>
        <v>1.2573808663744861</v>
      </c>
      <c r="O55" s="195">
        <f t="shared" si="53"/>
        <v>1.2303195744272934</v>
      </c>
      <c r="P55" s="195">
        <f t="shared" si="53"/>
        <v>1.210782579579232</v>
      </c>
      <c r="Q55" s="195">
        <f t="shared" si="53"/>
        <v>1.1855436998238409</v>
      </c>
      <c r="R55" s="195">
        <f t="shared" si="53"/>
        <v>1.2070800957355428</v>
      </c>
      <c r="S55" s="195">
        <f t="shared" si="53"/>
        <v>1.160772051498201</v>
      </c>
      <c r="T55" s="195">
        <f t="shared" si="53"/>
        <v>1.1674441478894753</v>
      </c>
      <c r="U55" s="195">
        <f t="shared" si="53"/>
        <v>0.77755073665333707</v>
      </c>
      <c r="V55" s="195">
        <f t="shared" si="53"/>
        <v>0.73020020190858226</v>
      </c>
      <c r="W55" s="195">
        <f t="shared" si="53"/>
        <v>0.84894191891169912</v>
      </c>
      <c r="X55" s="195">
        <f t="shared" si="53"/>
        <v>0.82266011838719633</v>
      </c>
      <c r="Y55" s="195">
        <f t="shared" si="53"/>
        <v>0.81125988941418303</v>
      </c>
      <c r="Z55" s="195">
        <f t="shared" si="53"/>
        <v>0.75214319933388207</v>
      </c>
      <c r="AA55" s="195">
        <v>0.98953302727421011</v>
      </c>
      <c r="AB55" s="195">
        <f t="shared" ref="AB55:AO55" si="55">AB50/AB51</f>
        <v>0.90727119589996619</v>
      </c>
      <c r="AC55" s="195">
        <f>AC50/AC51</f>
        <v>0.88262754767647256</v>
      </c>
      <c r="AD55" s="195">
        <f t="shared" si="55"/>
        <v>0.80213446759384532</v>
      </c>
      <c r="AE55" s="195">
        <f t="shared" si="55"/>
        <v>0.83957029101907743</v>
      </c>
      <c r="AF55" s="195">
        <f t="shared" si="55"/>
        <v>0.57009835907629536</v>
      </c>
      <c r="AG55" s="195">
        <f t="shared" si="55"/>
        <v>0.53800152497171061</v>
      </c>
      <c r="AH55" s="195">
        <f t="shared" si="55"/>
        <v>0.39312571353347869</v>
      </c>
      <c r="AI55" s="195">
        <f t="shared" si="55"/>
        <v>0.45178614399823064</v>
      </c>
      <c r="AJ55" s="195">
        <f t="shared" si="55"/>
        <v>0.5278208238010349</v>
      </c>
      <c r="AK55" s="195">
        <f t="shared" si="55"/>
        <v>0.60473449309286964</v>
      </c>
      <c r="AL55" s="195">
        <f t="shared" si="55"/>
        <v>0.64685907362599449</v>
      </c>
      <c r="AM55" s="195">
        <f t="shared" si="55"/>
        <v>0.64691356955968315</v>
      </c>
      <c r="AN55" s="195">
        <f t="shared" si="55"/>
        <v>0.60572278192649054</v>
      </c>
      <c r="AO55" s="196">
        <f t="shared" si="55"/>
        <v>0.66331049055181546</v>
      </c>
      <c r="AP55" s="42"/>
      <c r="AQ55" s="42"/>
      <c r="AR55" s="198"/>
      <c r="AS55" s="198"/>
      <c r="AT55" s="198"/>
      <c r="AU55" s="198"/>
      <c r="AV55" s="199"/>
      <c r="AW55" s="199"/>
      <c r="AX55" s="199"/>
      <c r="AY55" s="198"/>
      <c r="AZ55" s="198"/>
      <c r="BA55" s="42">
        <v>0</v>
      </c>
      <c r="BB55" s="42">
        <v>0</v>
      </c>
      <c r="BC55" s="42">
        <v>0</v>
      </c>
      <c r="BD55" s="42">
        <v>0</v>
      </c>
      <c r="BE55" s="42">
        <v>-0.36946051268121322</v>
      </c>
      <c r="BF55" s="42">
        <v>0.34046210224997586</v>
      </c>
      <c r="BG55" s="42">
        <v>0.64691356955968315</v>
      </c>
      <c r="BH55" s="42">
        <f>BH50/BH51</f>
        <v>0.5993416080637799</v>
      </c>
      <c r="BI55" s="42"/>
      <c r="BJ55" s="42"/>
      <c r="BK55" s="42"/>
    </row>
    <row r="56" spans="1:66" x14ac:dyDescent="0.3">
      <c r="A56" s="32" t="s">
        <v>97</v>
      </c>
      <c r="B56" s="33" t="s">
        <v>55</v>
      </c>
      <c r="C56" s="108">
        <f t="shared" ref="C56:H56" si="56">C51+C50</f>
        <v>62285</v>
      </c>
      <c r="D56" s="108">
        <f t="shared" si="56"/>
        <v>95713</v>
      </c>
      <c r="E56" s="108">
        <f t="shared" si="56"/>
        <v>127625.90296471387</v>
      </c>
      <c r="F56" s="108">
        <f t="shared" si="56"/>
        <v>133426.2709312645</v>
      </c>
      <c r="G56" s="108">
        <f t="shared" si="56"/>
        <v>132622.40498726882</v>
      </c>
      <c r="H56" s="108">
        <f t="shared" si="56"/>
        <v>150249.37458995881</v>
      </c>
      <c r="I56" s="108">
        <f>I51+I50</f>
        <v>172853.31838861457</v>
      </c>
      <c r="J56" s="108">
        <f>J51+J50</f>
        <v>183001.71374733924</v>
      </c>
      <c r="K56" s="108">
        <f>K51+K50</f>
        <v>243687.52660436422</v>
      </c>
      <c r="L56" s="108"/>
      <c r="M56" s="109">
        <f>M51+M50</f>
        <v>229815.10290811496</v>
      </c>
      <c r="N56" s="110">
        <f t="shared" ref="N56:Z56" si="57">N51+N50</f>
        <v>121915.04566454679</v>
      </c>
      <c r="O56" s="108">
        <f t="shared" si="57"/>
        <v>127651.93938482273</v>
      </c>
      <c r="P56" s="108">
        <f t="shared" si="57"/>
        <v>129907.33089431355</v>
      </c>
      <c r="Q56" s="108">
        <f t="shared" si="57"/>
        <v>134559.03653689739</v>
      </c>
      <c r="R56" s="108">
        <f t="shared" si="57"/>
        <v>133107.34588344319</v>
      </c>
      <c r="S56" s="108">
        <f t="shared" si="57"/>
        <v>134137.49695852262</v>
      </c>
      <c r="T56" s="108">
        <f t="shared" si="57"/>
        <v>130435.4004741309</v>
      </c>
      <c r="U56" s="108">
        <f t="shared" si="57"/>
        <v>132622.40498726882</v>
      </c>
      <c r="V56" s="108">
        <f t="shared" si="57"/>
        <v>124679.94454551752</v>
      </c>
      <c r="W56" s="108">
        <f t="shared" si="57"/>
        <v>146857.19050558229</v>
      </c>
      <c r="X56" s="108">
        <f t="shared" si="57"/>
        <v>153251.49127134684</v>
      </c>
      <c r="Y56" s="108">
        <f t="shared" si="57"/>
        <v>150249.37458995881</v>
      </c>
      <c r="Z56" s="108">
        <f t="shared" si="57"/>
        <v>151198.10835805695</v>
      </c>
      <c r="AA56" s="108">
        <v>177530.87653659919</v>
      </c>
      <c r="AB56" s="108">
        <f t="shared" ref="AB56:AF56" si="58">AB51+AB50</f>
        <v>170221.21729990587</v>
      </c>
      <c r="AC56" s="108">
        <f>AC51+AC50</f>
        <v>172853.31838861457</v>
      </c>
      <c r="AD56" s="108">
        <f t="shared" si="58"/>
        <v>168391.74741055947</v>
      </c>
      <c r="AE56" s="108">
        <f t="shared" si="58"/>
        <v>174384.80770709048</v>
      </c>
      <c r="AF56" s="108">
        <f t="shared" si="58"/>
        <v>173708.99853948673</v>
      </c>
      <c r="AG56" s="108">
        <f>AG51+AG50</f>
        <v>183001.71374733924</v>
      </c>
      <c r="AH56" s="108">
        <f t="shared" ref="AH56:AM56" si="59">AH51+AH50</f>
        <v>178198.72361324794</v>
      </c>
      <c r="AI56" s="108">
        <f t="shared" si="59"/>
        <v>207288.04275173586</v>
      </c>
      <c r="AJ56" s="108">
        <f t="shared" si="59"/>
        <v>229222.35759620223</v>
      </c>
      <c r="AK56" s="108">
        <f t="shared" si="59"/>
        <v>243687.52660436422</v>
      </c>
      <c r="AL56" s="108">
        <f t="shared" si="59"/>
        <v>251652.61222247483</v>
      </c>
      <c r="AM56" s="108">
        <f t="shared" si="59"/>
        <v>240197.88477270634</v>
      </c>
      <c r="AN56" s="108">
        <f>AN51+AN50</f>
        <v>232046.92199695337</v>
      </c>
      <c r="AO56" s="109">
        <f>AO51+AO50</f>
        <v>229815.10290811496</v>
      </c>
      <c r="AP56" s="107"/>
      <c r="AQ56" s="107"/>
      <c r="AR56" s="200"/>
      <c r="AS56" s="200"/>
      <c r="AT56" s="200"/>
      <c r="AU56" s="200"/>
      <c r="AV56" s="201"/>
      <c r="AW56" s="201"/>
      <c r="AX56" s="201"/>
      <c r="AY56" s="198"/>
      <c r="AZ56" s="198"/>
      <c r="BA56" s="42">
        <v>0</v>
      </c>
      <c r="BB56" s="42">
        <v>0</v>
      </c>
      <c r="BC56" s="42">
        <v>0</v>
      </c>
      <c r="BD56" s="42">
        <v>0</v>
      </c>
      <c r="BE56" s="42"/>
      <c r="BF56" s="42">
        <v>58605.370771642134</v>
      </c>
      <c r="BG56" s="42">
        <v>240197.88477270634</v>
      </c>
      <c r="BH56" s="107">
        <f>BH51+BH50</f>
        <v>227671.63618235884</v>
      </c>
      <c r="BI56" s="42"/>
      <c r="BJ56" s="42"/>
      <c r="BK56" s="42"/>
    </row>
    <row r="57" spans="1:66" x14ac:dyDescent="0.3">
      <c r="A57" s="36"/>
      <c r="B57" s="38"/>
      <c r="C57" s="37"/>
      <c r="D57" s="37"/>
      <c r="E57" s="37"/>
      <c r="F57" s="37"/>
      <c r="G57" s="37"/>
      <c r="H57" s="37"/>
      <c r="I57" s="37"/>
      <c r="J57" s="37"/>
      <c r="K57" s="37"/>
      <c r="L57" s="37"/>
      <c r="M57" s="202"/>
      <c r="N57" s="36"/>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202"/>
      <c r="AP57" s="203"/>
      <c r="AQ57" s="203"/>
      <c r="AR57" s="37"/>
      <c r="AS57" s="37"/>
      <c r="AT57" s="37"/>
      <c r="AU57" s="37"/>
      <c r="AV57" s="204"/>
      <c r="AW57" s="204"/>
      <c r="AX57" s="204"/>
      <c r="AY57" s="198"/>
      <c r="AZ57" s="198"/>
      <c r="BA57" s="42">
        <v>0</v>
      </c>
      <c r="BB57" s="42">
        <v>0</v>
      </c>
      <c r="BC57" s="42">
        <v>0</v>
      </c>
      <c r="BD57" s="42">
        <v>0</v>
      </c>
      <c r="BE57" s="42">
        <v>0</v>
      </c>
      <c r="BF57" s="42">
        <v>0</v>
      </c>
      <c r="BG57" s="42">
        <v>0</v>
      </c>
      <c r="BH57" s="203"/>
      <c r="BI57" s="42"/>
      <c r="BJ57" s="42"/>
      <c r="BK57" s="42"/>
    </row>
    <row r="58" spans="1:66" x14ac:dyDescent="0.3">
      <c r="A58" s="32"/>
      <c r="B58" s="33"/>
      <c r="C58" s="205"/>
      <c r="D58" s="205"/>
      <c r="E58" s="205"/>
      <c r="F58" s="205"/>
      <c r="G58" s="205"/>
      <c r="H58" s="205"/>
      <c r="I58" s="205"/>
      <c r="J58" s="205"/>
      <c r="K58" s="205"/>
      <c r="L58" s="205"/>
      <c r="M58" s="206"/>
      <c r="N58" s="32"/>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V58" s="207"/>
      <c r="AW58" s="208"/>
      <c r="AX58" s="208"/>
      <c r="AY58" s="42"/>
      <c r="AZ58" s="42"/>
      <c r="BA58" s="42">
        <v>0</v>
      </c>
      <c r="BB58" s="42">
        <v>0</v>
      </c>
      <c r="BC58" s="42">
        <v>0</v>
      </c>
      <c r="BD58" s="42">
        <v>0</v>
      </c>
      <c r="BE58" s="42">
        <v>0</v>
      </c>
      <c r="BF58" s="42">
        <v>0</v>
      </c>
      <c r="BG58" s="42">
        <v>0</v>
      </c>
      <c r="BI58" s="42"/>
      <c r="BJ58" s="42"/>
      <c r="BK58" s="42"/>
    </row>
    <row r="59" spans="1:66" s="31" customFormat="1" ht="25" x14ac:dyDescent="0.5">
      <c r="A59" s="79" t="s">
        <v>98</v>
      </c>
      <c r="B59" s="80"/>
      <c r="C59" s="29"/>
      <c r="D59" s="29"/>
      <c r="E59" s="29"/>
      <c r="F59" s="29"/>
      <c r="G59" s="81"/>
      <c r="H59" s="81"/>
      <c r="I59" s="81"/>
      <c r="J59" s="81"/>
      <c r="K59" s="81"/>
      <c r="L59" s="81"/>
      <c r="M59" s="85"/>
      <c r="N59" s="164"/>
      <c r="O59" s="81"/>
      <c r="P59" s="81"/>
      <c r="Q59" s="81"/>
      <c r="R59" s="81"/>
      <c r="S59" s="81"/>
      <c r="T59" s="81"/>
      <c r="U59" s="81"/>
      <c r="V59" s="81"/>
      <c r="W59" s="81"/>
      <c r="X59" s="81"/>
      <c r="Y59" s="81"/>
      <c r="Z59" s="81"/>
      <c r="AA59" s="81"/>
      <c r="AB59" s="81"/>
      <c r="AC59" s="29"/>
      <c r="AD59" s="29"/>
      <c r="AE59" s="29"/>
      <c r="AF59" s="29"/>
      <c r="AG59" s="29"/>
      <c r="AH59" s="29"/>
      <c r="AI59" s="29"/>
      <c r="AJ59" s="29"/>
      <c r="AK59" s="29"/>
      <c r="AL59" s="29"/>
      <c r="AM59" s="29"/>
      <c r="AN59" s="29"/>
      <c r="AO59" s="85"/>
      <c r="AP59" s="29"/>
      <c r="AQ59" s="29"/>
      <c r="AR59" s="29"/>
      <c r="AS59" s="29"/>
      <c r="AT59" s="29"/>
      <c r="AU59" s="29"/>
      <c r="AV59" s="30"/>
      <c r="AW59" s="30"/>
      <c r="AX59" s="30"/>
      <c r="AY59" s="42"/>
      <c r="AZ59" s="42"/>
      <c r="BA59" s="42">
        <v>0</v>
      </c>
      <c r="BB59" s="42">
        <v>0</v>
      </c>
      <c r="BC59" s="42">
        <v>0</v>
      </c>
      <c r="BD59" s="42">
        <v>0</v>
      </c>
      <c r="BE59" s="42">
        <v>0</v>
      </c>
      <c r="BF59" s="42">
        <v>0</v>
      </c>
      <c r="BG59" s="42">
        <v>0</v>
      </c>
      <c r="BH59" s="29"/>
      <c r="BI59" s="42"/>
      <c r="BJ59" s="42"/>
      <c r="BK59" s="42"/>
    </row>
    <row r="60" spans="1:66" x14ac:dyDescent="0.3">
      <c r="A60" s="182" t="s">
        <v>99</v>
      </c>
      <c r="B60" s="33" t="s">
        <v>55</v>
      </c>
      <c r="C60" s="117">
        <f t="shared" ref="C60:K60" si="60">C15</f>
        <v>12598.892037187703</v>
      </c>
      <c r="D60" s="117">
        <f t="shared" si="60"/>
        <v>16893.61615875503</v>
      </c>
      <c r="E60" s="117">
        <f t="shared" si="60"/>
        <v>14341.036854706465</v>
      </c>
      <c r="F60" s="117">
        <f t="shared" si="60"/>
        <v>14683.230933748007</v>
      </c>
      <c r="G60" s="117">
        <f t="shared" si="60"/>
        <v>18458.275642770219</v>
      </c>
      <c r="H60" s="117">
        <f t="shared" si="60"/>
        <v>21957.556401914953</v>
      </c>
      <c r="I60" s="117">
        <f t="shared" si="60"/>
        <v>27365.670995187207</v>
      </c>
      <c r="J60" s="117">
        <f t="shared" si="60"/>
        <v>34077.45016858937</v>
      </c>
      <c r="K60" s="117">
        <f t="shared" si="60"/>
        <v>46589.086444475666</v>
      </c>
      <c r="L60" s="117"/>
      <c r="M60" s="118">
        <f t="shared" ref="M60:Z60" si="61">M15</f>
        <v>35602.635528739993</v>
      </c>
      <c r="N60" s="120">
        <f t="shared" si="61"/>
        <v>2728.9290302383843</v>
      </c>
      <c r="O60" s="117">
        <f t="shared" si="61"/>
        <v>3973.8986550615773</v>
      </c>
      <c r="P60" s="117">
        <f t="shared" si="61"/>
        <v>3996.4319668739645</v>
      </c>
      <c r="Q60" s="117">
        <f t="shared" si="61"/>
        <v>3983.9712815740886</v>
      </c>
      <c r="R60" s="117">
        <f t="shared" si="61"/>
        <v>4564.7158750190174</v>
      </c>
      <c r="S60" s="117">
        <f t="shared" si="61"/>
        <v>4967.6911947234566</v>
      </c>
      <c r="T60" s="117">
        <f t="shared" si="61"/>
        <v>4351.9445855158519</v>
      </c>
      <c r="U60" s="117">
        <f t="shared" si="61"/>
        <v>4573.923987511891</v>
      </c>
      <c r="V60" s="117">
        <f t="shared" si="61"/>
        <v>4760.9631841459059</v>
      </c>
      <c r="W60" s="117">
        <f t="shared" si="61"/>
        <v>6212.132216600181</v>
      </c>
      <c r="X60" s="117">
        <f t="shared" si="61"/>
        <v>5911.347079164846</v>
      </c>
      <c r="Y60" s="117">
        <f t="shared" si="61"/>
        <v>5073.1139220040222</v>
      </c>
      <c r="Z60" s="117">
        <f t="shared" si="61"/>
        <v>4804.096332878582</v>
      </c>
      <c r="AA60" s="117">
        <v>7749.5042689853317</v>
      </c>
      <c r="AB60" s="117">
        <f>AB15</f>
        <v>7560.9718045045393</v>
      </c>
      <c r="AC60" s="117">
        <f>AC15</f>
        <v>7251.098588465843</v>
      </c>
      <c r="AD60" s="117">
        <f>AD15</f>
        <v>7681.4401338957323</v>
      </c>
      <c r="AE60" s="117">
        <f>AE15</f>
        <v>8188.6900193756355</v>
      </c>
      <c r="AF60" s="117">
        <f>AF15</f>
        <v>9771.9235752647492</v>
      </c>
      <c r="AG60" s="117">
        <f>J60-AD60-AE60-AF60</f>
        <v>8435.3964400532514</v>
      </c>
      <c r="AH60" s="117">
        <f t="shared" ref="AH60:AO60" si="62">AH15</f>
        <v>10289.799532620993</v>
      </c>
      <c r="AI60" s="117">
        <f t="shared" si="62"/>
        <v>12394.367090379281</v>
      </c>
      <c r="AJ60" s="117">
        <f t="shared" si="62"/>
        <v>13447.407466201623</v>
      </c>
      <c r="AK60" s="117">
        <f t="shared" si="62"/>
        <v>10457.512355273777</v>
      </c>
      <c r="AL60" s="117">
        <f t="shared" si="62"/>
        <v>9604.2935179112392</v>
      </c>
      <c r="AM60" s="117">
        <f t="shared" si="62"/>
        <v>11418.99928215523</v>
      </c>
      <c r="AN60" s="117">
        <f t="shared" si="62"/>
        <v>8593.0027508083658</v>
      </c>
      <c r="AO60" s="118">
        <f t="shared" si="62"/>
        <v>5986.3399778651583</v>
      </c>
      <c r="AP60" s="126"/>
      <c r="AQ60" s="126"/>
      <c r="AR60" s="126"/>
      <c r="AS60" s="126"/>
      <c r="AT60" s="126"/>
      <c r="AU60" s="126"/>
      <c r="AV60" s="146"/>
      <c r="AW60" s="102"/>
      <c r="AX60" s="102"/>
      <c r="AY60" s="42"/>
      <c r="AZ60" s="42"/>
      <c r="BA60" s="42">
        <v>0</v>
      </c>
      <c r="BB60" s="42">
        <v>-3.529094101395458E-7</v>
      </c>
      <c r="BC60" s="42">
        <v>0</v>
      </c>
      <c r="BD60" s="42">
        <v>0</v>
      </c>
      <c r="BE60" s="42">
        <v>0</v>
      </c>
      <c r="BF60" s="42">
        <v>-18328.801418058109</v>
      </c>
      <c r="BG60" s="42">
        <v>21023.292800066469</v>
      </c>
      <c r="BH60" s="126">
        <f>BH15</f>
        <v>8507.7816793457096</v>
      </c>
      <c r="BI60" s="42"/>
      <c r="BJ60" s="42"/>
      <c r="BK60" s="42"/>
      <c r="BM60" s="122"/>
      <c r="BN60" s="107"/>
    </row>
    <row r="61" spans="1:66" x14ac:dyDescent="0.3">
      <c r="A61" s="32" t="s">
        <v>100</v>
      </c>
      <c r="B61" s="33" t="s">
        <v>55</v>
      </c>
      <c r="C61" s="117">
        <f t="shared" ref="C61:J61" si="63">C64-C60-C63</f>
        <v>-1746.572703528396</v>
      </c>
      <c r="D61" s="117">
        <f t="shared" si="63"/>
        <v>-7309.9913702824979</v>
      </c>
      <c r="E61" s="117">
        <f t="shared" si="63"/>
        <v>1803.5636376788002</v>
      </c>
      <c r="F61" s="117">
        <f t="shared" si="63"/>
        <v>-3807.5965660486122</v>
      </c>
      <c r="G61" s="117">
        <f t="shared" si="63"/>
        <v>4222.3131553131943</v>
      </c>
      <c r="H61" s="117">
        <f t="shared" si="63"/>
        <v>3482.3132038592566</v>
      </c>
      <c r="I61" s="117">
        <f t="shared" si="63"/>
        <v>-1156.662988355828</v>
      </c>
      <c r="J61" s="117">
        <f t="shared" si="63"/>
        <v>-2923.2742528732838</v>
      </c>
      <c r="K61" s="117">
        <f>K64-K60-K63</f>
        <v>-11423.013623152554</v>
      </c>
      <c r="L61" s="117"/>
      <c r="M61" s="118">
        <f>M64-M60-M63</f>
        <v>8490.4231505390799</v>
      </c>
      <c r="N61" s="120">
        <f>N64-N60-N63</f>
        <v>-260.35749936743798</v>
      </c>
      <c r="O61" s="117">
        <f t="shared" ref="O61:AL61" si="64">O64-O60-O63</f>
        <v>615.6527447242803</v>
      </c>
      <c r="P61" s="117">
        <f t="shared" si="64"/>
        <v>-1752.5769154271038</v>
      </c>
      <c r="Q61" s="117">
        <f t="shared" si="64"/>
        <v>-2410.314895978358</v>
      </c>
      <c r="R61" s="117">
        <f t="shared" si="64"/>
        <v>200.88460567605128</v>
      </c>
      <c r="S61" s="117">
        <f t="shared" si="64"/>
        <v>3365.8111933006489</v>
      </c>
      <c r="T61" s="117">
        <f t="shared" si="64"/>
        <v>2180.4301400896175</v>
      </c>
      <c r="U61" s="117">
        <f t="shared" si="64"/>
        <v>-1524.8127837531206</v>
      </c>
      <c r="V61" s="117">
        <f t="shared" si="64"/>
        <v>4275.5464559565335</v>
      </c>
      <c r="W61" s="117">
        <f t="shared" si="64"/>
        <v>285.128411244544</v>
      </c>
      <c r="X61" s="117">
        <f t="shared" si="64"/>
        <v>-3075.447030004284</v>
      </c>
      <c r="Y61" s="117">
        <f t="shared" si="64"/>
        <v>1997.0853666624635</v>
      </c>
      <c r="Z61" s="117">
        <f t="shared" si="64"/>
        <v>231.46365691036846</v>
      </c>
      <c r="AA61" s="117">
        <v>-3542.7240907578102</v>
      </c>
      <c r="AB61" s="117">
        <f t="shared" si="64"/>
        <v>2945.41098945158</v>
      </c>
      <c r="AC61" s="117">
        <f t="shared" si="64"/>
        <v>-790.81354360705541</v>
      </c>
      <c r="AD61" s="117">
        <f t="shared" si="64"/>
        <v>240.85871289695967</v>
      </c>
      <c r="AE61" s="117">
        <f t="shared" si="64"/>
        <v>664.3804718520671</v>
      </c>
      <c r="AF61" s="117">
        <f t="shared" si="64"/>
        <v>-3563.7804260704888</v>
      </c>
      <c r="AG61" s="117">
        <f t="shared" si="64"/>
        <v>-264.73301155181798</v>
      </c>
      <c r="AH61" s="117">
        <f t="shared" si="64"/>
        <v>-2446.5961669243034</v>
      </c>
      <c r="AI61" s="117">
        <f t="shared" si="64"/>
        <v>-4729.7358901499701</v>
      </c>
      <c r="AJ61" s="117">
        <f t="shared" si="64"/>
        <v>-3564.1361976597614</v>
      </c>
      <c r="AK61" s="117">
        <f t="shared" si="64"/>
        <v>-682.54536841852678</v>
      </c>
      <c r="AL61" s="117">
        <f t="shared" si="64"/>
        <v>-9.5578390354373823</v>
      </c>
      <c r="AM61" s="117">
        <v>2174.1702110278102</v>
      </c>
      <c r="AN61" s="117">
        <v>3977.5092099990284</v>
      </c>
      <c r="AO61" s="118">
        <f>AO64-AO60-AO63</f>
        <v>2348.3017316068926</v>
      </c>
      <c r="AP61" s="126"/>
      <c r="AQ61" s="126"/>
      <c r="AR61" s="126"/>
      <c r="AS61" s="126"/>
      <c r="AT61" s="126"/>
      <c r="AU61" s="126"/>
      <c r="AV61" s="146"/>
      <c r="AW61" s="102"/>
      <c r="AX61" s="102"/>
      <c r="AY61" s="42"/>
      <c r="AZ61" s="42"/>
      <c r="BA61" s="42">
        <v>0</v>
      </c>
      <c r="BB61" s="42">
        <v>3.529094101395458E-7</v>
      </c>
      <c r="BC61" s="42">
        <v>9.0003595687448978E-8</v>
      </c>
      <c r="BD61" s="42">
        <v>-8.9989043772220612E-8</v>
      </c>
      <c r="BE61" s="42">
        <v>0</v>
      </c>
      <c r="BF61" s="42">
        <v>-14932.331599640667</v>
      </c>
      <c r="BG61" s="42">
        <v>2164.6123719923708</v>
      </c>
      <c r="BH61" s="126"/>
      <c r="BI61" s="42"/>
      <c r="BJ61" s="42"/>
      <c r="BK61" s="42"/>
      <c r="BM61" s="122"/>
      <c r="BN61" s="107"/>
    </row>
    <row r="62" spans="1:66" x14ac:dyDescent="0.3">
      <c r="A62" s="182" t="str">
        <f>'[1]Historical Financials in USD'!A62</f>
        <v xml:space="preserve">Operating cash flow before tax (OCF before tax) </v>
      </c>
      <c r="B62" s="33" t="s">
        <v>55</v>
      </c>
      <c r="C62" s="104">
        <f>C60+C61</f>
        <v>10852.319333659307</v>
      </c>
      <c r="D62" s="104">
        <f t="shared" ref="D62:K62" si="65">D60+D61</f>
        <v>9583.6247884725326</v>
      </c>
      <c r="E62" s="104">
        <f t="shared" si="65"/>
        <v>16144.600492385265</v>
      </c>
      <c r="F62" s="104">
        <f t="shared" si="65"/>
        <v>10875.634367699395</v>
      </c>
      <c r="G62" s="104">
        <f t="shared" si="65"/>
        <v>22680.588798083412</v>
      </c>
      <c r="H62" s="104">
        <f t="shared" si="65"/>
        <v>25439.869605774209</v>
      </c>
      <c r="I62" s="104">
        <f t="shared" si="65"/>
        <v>26209.00800683138</v>
      </c>
      <c r="J62" s="104">
        <f t="shared" si="65"/>
        <v>31154.175915716085</v>
      </c>
      <c r="K62" s="104">
        <f t="shared" si="65"/>
        <v>35166.072821323112</v>
      </c>
      <c r="L62" s="104"/>
      <c r="M62" s="98">
        <f>M60+M61</f>
        <v>44093.058679279071</v>
      </c>
      <c r="N62" s="192">
        <f t="shared" ref="N62:AL62" si="66">N60+N61</f>
        <v>2468.5715308709464</v>
      </c>
      <c r="O62" s="104">
        <f t="shared" si="66"/>
        <v>4589.5513997858579</v>
      </c>
      <c r="P62" s="104">
        <f t="shared" si="66"/>
        <v>2243.8550514468607</v>
      </c>
      <c r="Q62" s="104">
        <f t="shared" si="66"/>
        <v>1573.6563855957306</v>
      </c>
      <c r="R62" s="104">
        <f t="shared" si="66"/>
        <v>4765.6004806950687</v>
      </c>
      <c r="S62" s="104">
        <f t="shared" si="66"/>
        <v>8333.502388024106</v>
      </c>
      <c r="T62" s="104">
        <f t="shared" si="66"/>
        <v>6532.3747256054694</v>
      </c>
      <c r="U62" s="104">
        <f t="shared" si="66"/>
        <v>3049.1112037587704</v>
      </c>
      <c r="V62" s="104">
        <f t="shared" si="66"/>
        <v>9036.5096401024384</v>
      </c>
      <c r="W62" s="104">
        <f t="shared" si="66"/>
        <v>6497.2606278447247</v>
      </c>
      <c r="X62" s="104">
        <f t="shared" si="66"/>
        <v>2835.900049160562</v>
      </c>
      <c r="Y62" s="104">
        <f t="shared" si="66"/>
        <v>7070.1992886664857</v>
      </c>
      <c r="Z62" s="104">
        <f t="shared" si="66"/>
        <v>5035.5599897889506</v>
      </c>
      <c r="AA62" s="104">
        <f t="shared" si="66"/>
        <v>4206.7801782275219</v>
      </c>
      <c r="AB62" s="104">
        <f t="shared" si="66"/>
        <v>10506.38279395612</v>
      </c>
      <c r="AC62" s="104">
        <f t="shared" si="66"/>
        <v>6460.2850448587878</v>
      </c>
      <c r="AD62" s="104">
        <f t="shared" si="66"/>
        <v>7922.2988467926916</v>
      </c>
      <c r="AE62" s="104">
        <f t="shared" si="66"/>
        <v>8853.0704912277033</v>
      </c>
      <c r="AF62" s="104">
        <f t="shared" si="66"/>
        <v>6208.1431491942603</v>
      </c>
      <c r="AG62" s="104">
        <f t="shared" si="66"/>
        <v>8170.6634285014334</v>
      </c>
      <c r="AH62" s="104">
        <f t="shared" si="66"/>
        <v>7843.2033656966896</v>
      </c>
      <c r="AI62" s="104">
        <f t="shared" si="66"/>
        <v>7664.6312002293107</v>
      </c>
      <c r="AJ62" s="104">
        <f t="shared" si="66"/>
        <v>9883.271268541861</v>
      </c>
      <c r="AK62" s="104">
        <f t="shared" si="66"/>
        <v>9774.9669868552501</v>
      </c>
      <c r="AL62" s="104">
        <f t="shared" si="66"/>
        <v>9594.7356788758025</v>
      </c>
      <c r="AM62" s="104">
        <f>AM60+AM61</f>
        <v>13593.169493183039</v>
      </c>
      <c r="AN62" s="104">
        <f>AN60+AN61</f>
        <v>12570.511960807395</v>
      </c>
      <c r="AO62" s="98">
        <f>AO60+AO61</f>
        <v>8334.6417094720509</v>
      </c>
      <c r="AP62" s="193"/>
      <c r="AQ62" s="193"/>
      <c r="AR62" s="193"/>
      <c r="AS62" s="193"/>
      <c r="AT62" s="193"/>
      <c r="AU62" s="193"/>
      <c r="AV62" s="129"/>
      <c r="AW62" s="112"/>
      <c r="AX62" s="112"/>
      <c r="AY62" s="42"/>
      <c r="AZ62" s="42"/>
      <c r="BA62" s="42">
        <v>0</v>
      </c>
      <c r="BB62" s="42">
        <v>0</v>
      </c>
      <c r="BC62" s="42">
        <v>9.0003595687448978E-8</v>
      </c>
      <c r="BD62" s="42">
        <v>-8.9989043772220612E-8</v>
      </c>
      <c r="BE62" s="42">
        <v>0</v>
      </c>
      <c r="BF62" s="42">
        <v>-33261.133017698776</v>
      </c>
      <c r="BG62" s="42">
        <v>23187.90517205884</v>
      </c>
      <c r="BH62" s="193"/>
      <c r="BI62" s="42"/>
      <c r="BJ62" s="42"/>
      <c r="BK62" s="42"/>
      <c r="BM62" s="122"/>
      <c r="BN62" s="107"/>
    </row>
    <row r="63" spans="1:66" x14ac:dyDescent="0.3">
      <c r="A63" s="32" t="s">
        <v>101</v>
      </c>
      <c r="B63" s="33" t="s">
        <v>55</v>
      </c>
      <c r="C63" s="117">
        <v>-468.90779157728701</v>
      </c>
      <c r="D63" s="117">
        <v>-192.43799999999999</v>
      </c>
      <c r="E63" s="117">
        <v>-640.56277060567425</v>
      </c>
      <c r="F63" s="117">
        <v>-496.53989626196966</v>
      </c>
      <c r="G63" s="117">
        <v>-259.10609644277514</v>
      </c>
      <c r="H63" s="117">
        <v>-633.76990956883037</v>
      </c>
      <c r="I63" s="117">
        <v>-1262.8351817456632</v>
      </c>
      <c r="J63" s="117">
        <v>-2247.3664181435138</v>
      </c>
      <c r="K63" s="117">
        <v>-3185.5091735549568</v>
      </c>
      <c r="L63" s="117"/>
      <c r="M63" s="118">
        <v>-3248.1367917158873</v>
      </c>
      <c r="N63" s="120">
        <v>-288.72973506081178</v>
      </c>
      <c r="O63" s="117">
        <v>-155.19410527729235</v>
      </c>
      <c r="P63" s="117">
        <v>-4.9349943725974299</v>
      </c>
      <c r="Q63" s="117">
        <v>-47.681061551268101</v>
      </c>
      <c r="R63" s="117">
        <v>-14.420984203093237</v>
      </c>
      <c r="S63" s="117">
        <v>-146.00729903693664</v>
      </c>
      <c r="T63" s="117">
        <v>-190.12187882717438</v>
      </c>
      <c r="U63" s="117">
        <v>91.444065624429129</v>
      </c>
      <c r="V63" s="117">
        <v>-24.563276843921713</v>
      </c>
      <c r="W63" s="117">
        <v>-226.46499110324231</v>
      </c>
      <c r="X63" s="117">
        <v>-114.3460468248104</v>
      </c>
      <c r="Y63" s="117">
        <v>-268.39559479685602</v>
      </c>
      <c r="Z63" s="117">
        <v>-70.789449913412511</v>
      </c>
      <c r="AA63" s="117">
        <v>-497.29993859764818</v>
      </c>
      <c r="AB63" s="117">
        <v>-79.971589549935345</v>
      </c>
      <c r="AC63" s="117">
        <v>-614.77420368466733</v>
      </c>
      <c r="AD63" s="117">
        <v>-195.26890953189684</v>
      </c>
      <c r="AE63" s="117">
        <v>-615.42427960139798</v>
      </c>
      <c r="AF63" s="117">
        <v>-367.68706568759967</v>
      </c>
      <c r="AG63" s="117">
        <v>-1068.9861633226192</v>
      </c>
      <c r="AH63" s="117">
        <v>-253.19950654594393</v>
      </c>
      <c r="AI63" s="117">
        <v>-556.60999935975804</v>
      </c>
      <c r="AJ63" s="117">
        <v>-804.45814221943556</v>
      </c>
      <c r="AK63" s="117">
        <v>-1571.2415254298194</v>
      </c>
      <c r="AL63" s="117">
        <v>-1339.6635681244527</v>
      </c>
      <c r="AM63" s="117">
        <v>-1435.0159079611324</v>
      </c>
      <c r="AN63" s="117">
        <v>-90.370836224527011</v>
      </c>
      <c r="AO63" s="118">
        <v>-383.08647940577521</v>
      </c>
      <c r="AP63" s="126"/>
      <c r="AQ63" s="126"/>
      <c r="AR63" s="126"/>
      <c r="AS63" s="126"/>
      <c r="AT63" s="126"/>
      <c r="AU63" s="126"/>
      <c r="AV63" s="146"/>
      <c r="AW63" s="102"/>
      <c r="AX63" s="102"/>
      <c r="AY63" s="42"/>
      <c r="AZ63" s="42"/>
      <c r="BA63" s="42">
        <v>0</v>
      </c>
      <c r="BB63" s="42">
        <v>0</v>
      </c>
      <c r="BC63" s="42">
        <v>0</v>
      </c>
      <c r="BD63" s="42">
        <v>0</v>
      </c>
      <c r="BE63" s="42">
        <v>0</v>
      </c>
      <c r="BF63" s="42">
        <v>212.47523726144436</v>
      </c>
      <c r="BG63" s="42">
        <v>-2774.6794760855851</v>
      </c>
      <c r="BH63" s="126"/>
      <c r="BI63" s="42"/>
      <c r="BJ63" s="42"/>
      <c r="BK63" s="42"/>
      <c r="BM63" s="122"/>
      <c r="BN63" s="107"/>
    </row>
    <row r="64" spans="1:66" x14ac:dyDescent="0.3">
      <c r="A64" s="182" t="str">
        <f>'[1]Historical Financials in USD'!A64</f>
        <v xml:space="preserve">Operating cash flow after tax (OCF after tax) </v>
      </c>
      <c r="B64" s="33" t="s">
        <v>55</v>
      </c>
      <c r="C64" s="104">
        <f>'[1]Historical Financials in USD'!C64*'[1]Historical Financials in USD'!$C$8</f>
        <v>10383.41154208202</v>
      </c>
      <c r="D64" s="104">
        <f>'[1]Historical Financials in USD'!D64*'[1]Historical Financials in USD'!$D$8</f>
        <v>9391.1867884725325</v>
      </c>
      <c r="E64" s="104">
        <f>'[1]Historical Financials in USD'!E64*'[1]Historical Financials in USD'!$E$8</f>
        <v>15504.03772177959</v>
      </c>
      <c r="F64" s="104">
        <f>'[1]Historical Financials in USD'!F64*'[1]Historical Financials in USD'!$F$8</f>
        <v>10379.094471437425</v>
      </c>
      <c r="G64" s="104">
        <f>'[1]Historical Financials in USD'!G64*'[1]Historical Financials in USD'!$G$8</f>
        <v>22421.482701640638</v>
      </c>
      <c r="H64" s="104">
        <v>24806.09969620538</v>
      </c>
      <c r="I64" s="104">
        <v>24946.172825085716</v>
      </c>
      <c r="J64" s="104">
        <v>28906.809497572573</v>
      </c>
      <c r="K64" s="104">
        <v>31980.563647768155</v>
      </c>
      <c r="L64" s="104"/>
      <c r="M64" s="98">
        <v>40844.921887563185</v>
      </c>
      <c r="N64" s="192">
        <v>2179.8417958101345</v>
      </c>
      <c r="O64" s="104">
        <v>4434.3572945085652</v>
      </c>
      <c r="P64" s="104">
        <v>2238.9200570742632</v>
      </c>
      <c r="Q64" s="104">
        <f>F64-P64-O64-N64</f>
        <v>1525.9753240444625</v>
      </c>
      <c r="R64" s="104">
        <v>4751.1794964919754</v>
      </c>
      <c r="S64" s="104">
        <v>8187.4950889871689</v>
      </c>
      <c r="T64" s="104">
        <v>6342.252846778295</v>
      </c>
      <c r="U64" s="104">
        <f>G64-T64-S64-R64</f>
        <v>3140.5552693831996</v>
      </c>
      <c r="V64" s="104">
        <v>9011.9463632585175</v>
      </c>
      <c r="W64" s="104">
        <v>6270.7956367414827</v>
      </c>
      <c r="X64" s="104">
        <v>2721.5540023357516</v>
      </c>
      <c r="Y64" s="104">
        <f>H64-X64-W64-V64</f>
        <v>6801.8036938696296</v>
      </c>
      <c r="Z64" s="104">
        <v>4964.7705398755379</v>
      </c>
      <c r="AA64" s="104">
        <v>3709.4802396298733</v>
      </c>
      <c r="AB64" s="104">
        <v>10426.411204406184</v>
      </c>
      <c r="AC64" s="104">
        <f>I64-Z64-AA64-AB64</f>
        <v>5845.5108411741203</v>
      </c>
      <c r="AD64" s="104">
        <f>J64-(AE64+AF64+AG64)</f>
        <v>7727.0299372607951</v>
      </c>
      <c r="AE64" s="104">
        <v>8237.6462116263046</v>
      </c>
      <c r="AF64" s="104">
        <v>5840.4560835066604</v>
      </c>
      <c r="AG64" s="104">
        <v>7101.6772651788142</v>
      </c>
      <c r="AH64" s="104">
        <v>7590.0038591507455</v>
      </c>
      <c r="AI64" s="104">
        <v>7108.0212008695526</v>
      </c>
      <c r="AJ64" s="104">
        <v>9078.8131263224259</v>
      </c>
      <c r="AK64" s="104">
        <v>8203.7254614254307</v>
      </c>
      <c r="AL64" s="104">
        <v>8255.0721107513491</v>
      </c>
      <c r="AM64" s="104">
        <v>12158.153585221906</v>
      </c>
      <c r="AN64" s="104">
        <v>12480.140961523655</v>
      </c>
      <c r="AO64" s="98">
        <v>7951.5552300662757</v>
      </c>
      <c r="AP64" s="193"/>
      <c r="AQ64" s="193"/>
      <c r="AR64" s="193"/>
      <c r="AS64" s="193"/>
      <c r="AT64" s="193"/>
      <c r="AU64" s="193"/>
      <c r="AV64" s="129"/>
      <c r="AW64" s="112"/>
      <c r="AX64" s="112"/>
      <c r="AY64" s="42"/>
      <c r="AZ64" s="42"/>
      <c r="BA64" s="42"/>
      <c r="BB64" s="42"/>
      <c r="BC64" s="42"/>
      <c r="BD64" s="42"/>
      <c r="BE64" s="42"/>
      <c r="BF64" s="42"/>
      <c r="BG64" s="42"/>
      <c r="BH64" s="193"/>
      <c r="BI64" s="42"/>
      <c r="BJ64" s="42"/>
      <c r="BK64" s="42"/>
      <c r="BM64" s="122"/>
      <c r="BN64" s="107"/>
    </row>
    <row r="65" spans="1:66" x14ac:dyDescent="0.3">
      <c r="A65" s="32" t="s">
        <v>102</v>
      </c>
      <c r="B65" s="33" t="s">
        <v>55</v>
      </c>
      <c r="C65" s="117">
        <f>('[1]Historical Financials in USD'!C65+'[1]Historical Financials in USD'!C66)*'[1]Historical Financials in USD'!$C$8-C66</f>
        <v>-5625.1484000000009</v>
      </c>
      <c r="D65" s="117">
        <f>('[1]Historical Financials in USD'!D65+'[1]Historical Financials in USD'!D66)*'[1]Historical Financials in USD'!$D$8-D66</f>
        <v>-19827.48404664894</v>
      </c>
      <c r="E65" s="117">
        <v>-38044.319247453226</v>
      </c>
      <c r="F65" s="117">
        <v>-5581.248733562441</v>
      </c>
      <c r="G65" s="117">
        <v>-7872.6894930135331</v>
      </c>
      <c r="H65" s="117">
        <v>-24089.868669044816</v>
      </c>
      <c r="I65" s="117">
        <v>-26391.267340060156</v>
      </c>
      <c r="J65" s="117">
        <v>-24447.269108532979</v>
      </c>
      <c r="K65" s="117">
        <v>-70017.838454717756</v>
      </c>
      <c r="L65" s="117"/>
      <c r="M65" s="118">
        <v>-25646.153322937786</v>
      </c>
      <c r="N65" s="120">
        <v>-1512.8920430350181</v>
      </c>
      <c r="O65" s="117">
        <v>-1991.791875154463</v>
      </c>
      <c r="P65" s="117">
        <v>-985.24004592059146</v>
      </c>
      <c r="Q65" s="117">
        <v>-1091.3247694523702</v>
      </c>
      <c r="R65" s="117">
        <v>-1756.7654058881856</v>
      </c>
      <c r="S65" s="117">
        <v>-1264.9668204667364</v>
      </c>
      <c r="T65" s="117">
        <v>-2558.7546876587217</v>
      </c>
      <c r="U65" s="117">
        <f>(G65+G66-T65-S65-R65)-U66-S66</f>
        <v>-2292.2025789998893</v>
      </c>
      <c r="V65" s="117">
        <v>-2987.3820540580596</v>
      </c>
      <c r="W65" s="117">
        <v>-12576.755837949477</v>
      </c>
      <c r="X65" s="117">
        <v>-4218.4502666182725</v>
      </c>
      <c r="Y65" s="117">
        <v>-4307.2975104190018</v>
      </c>
      <c r="Z65" s="117">
        <v>-13310.113472024826</v>
      </c>
      <c r="AA65" s="117">
        <v>-5941.3750050205499</v>
      </c>
      <c r="AB65" s="117">
        <v>-3595.9461225640757</v>
      </c>
      <c r="AC65" s="117">
        <v>-3543.8332331121064</v>
      </c>
      <c r="AD65" s="117">
        <v>-4079.0435821705491</v>
      </c>
      <c r="AE65" s="117">
        <v>-10346.375907517868</v>
      </c>
      <c r="AF65" s="117">
        <v>-4239.7058018406515</v>
      </c>
      <c r="AG65" s="117">
        <f t="shared" ref="AG65:AG70" si="67">J65-AD65-AE65-AF65</f>
        <v>-5782.1438170039091</v>
      </c>
      <c r="AH65" s="117">
        <v>-3748.3762666324274</v>
      </c>
      <c r="AI65" s="117">
        <v>-17263.768607502567</v>
      </c>
      <c r="AJ65" s="117">
        <v>-23220.874551925841</v>
      </c>
      <c r="AK65" s="117">
        <v>-25784.819028656933</v>
      </c>
      <c r="AL65" s="117">
        <v>-9889.1165132661281</v>
      </c>
      <c r="AM65" s="117">
        <v>-3218.8689504632421</v>
      </c>
      <c r="AN65" s="117">
        <v>-6473.8996394957449</v>
      </c>
      <c r="AO65" s="118">
        <v>-6064.2682197126705</v>
      </c>
      <c r="AP65" s="126"/>
      <c r="AQ65" s="126"/>
      <c r="AR65" s="126"/>
      <c r="AS65" s="126"/>
      <c r="AT65" s="126"/>
      <c r="AU65" s="126"/>
      <c r="AV65" s="146"/>
      <c r="AW65" s="112"/>
      <c r="AX65" s="112"/>
      <c r="AY65" s="42"/>
      <c r="AZ65" s="42"/>
      <c r="BA65" s="42">
        <v>0</v>
      </c>
      <c r="BB65" s="42">
        <v>0</v>
      </c>
      <c r="BC65" s="42">
        <v>0</v>
      </c>
      <c r="BD65" s="42">
        <v>0</v>
      </c>
      <c r="BE65" s="42">
        <v>-67.448465875953843</v>
      </c>
      <c r="BF65" s="42">
        <v>-24255.552089080062</v>
      </c>
      <c r="BG65" s="42">
        <v>-13107.98546372937</v>
      </c>
      <c r="BH65" s="117"/>
      <c r="BI65" s="42"/>
      <c r="BJ65" s="42"/>
      <c r="BK65" s="42"/>
      <c r="BM65" s="122"/>
      <c r="BN65" s="107"/>
    </row>
    <row r="66" spans="1:66" x14ac:dyDescent="0.3">
      <c r="A66" s="32" t="s">
        <v>103</v>
      </c>
      <c r="B66" s="33" t="s">
        <v>55</v>
      </c>
      <c r="C66" s="117">
        <v>-379.02099999999996</v>
      </c>
      <c r="D66" s="117">
        <v>-10239.47025</v>
      </c>
      <c r="E66" s="117">
        <v>-2810.5786800000001</v>
      </c>
      <c r="F66" s="117">
        <v>-76.712000000000003</v>
      </c>
      <c r="G66" s="117">
        <v>-3840.8357991790895</v>
      </c>
      <c r="H66" s="117">
        <v>-5777.8421044931038</v>
      </c>
      <c r="I66" s="117">
        <v>-7911.205468972601</v>
      </c>
      <c r="J66" s="117">
        <v>-1762.3790755117247</v>
      </c>
      <c r="K66" s="117">
        <v>-3029.4373155829171</v>
      </c>
      <c r="L66" s="117"/>
      <c r="M66" s="118">
        <v>-2984.0625979942442</v>
      </c>
      <c r="N66" s="120">
        <v>0</v>
      </c>
      <c r="O66" s="117">
        <v>-76.712000000000003</v>
      </c>
      <c r="P66" s="117">
        <v>0</v>
      </c>
      <c r="Q66" s="117">
        <v>0</v>
      </c>
      <c r="R66" s="117">
        <v>0</v>
      </c>
      <c r="S66" s="117">
        <v>-3840.8357991790895</v>
      </c>
      <c r="T66" s="117">
        <v>0</v>
      </c>
      <c r="U66" s="117">
        <v>0</v>
      </c>
      <c r="V66" s="117">
        <v>-14.299623337371051</v>
      </c>
      <c r="W66" s="117">
        <v>-5414.962426666687</v>
      </c>
      <c r="X66" s="117">
        <v>0</v>
      </c>
      <c r="Y66" s="117">
        <v>-348.58005448904498</v>
      </c>
      <c r="Z66" s="117">
        <v>-4497.0823289975997</v>
      </c>
      <c r="AA66" s="117">
        <v>-3917.1365836150007</v>
      </c>
      <c r="AB66" s="117">
        <v>494.30946505000003</v>
      </c>
      <c r="AC66" s="117">
        <v>8.703978589999906</v>
      </c>
      <c r="AD66" s="117">
        <v>0</v>
      </c>
      <c r="AE66" s="117">
        <v>-1013.4325156803286</v>
      </c>
      <c r="AF66" s="117">
        <v>-394.47622754841609</v>
      </c>
      <c r="AG66" s="117">
        <f t="shared" si="67"/>
        <v>-354.47033228298005</v>
      </c>
      <c r="AH66" s="117">
        <v>0</v>
      </c>
      <c r="AI66" s="117">
        <v>-1035.1337023673377</v>
      </c>
      <c r="AJ66" s="117">
        <v>-183.42771092402208</v>
      </c>
      <c r="AK66" s="117">
        <v>-1810.8759022915574</v>
      </c>
      <c r="AL66" s="117">
        <v>-4547.5057186647391</v>
      </c>
      <c r="AM66" s="117">
        <v>0</v>
      </c>
      <c r="AN66" s="117">
        <v>1184.0378341740688</v>
      </c>
      <c r="AO66" s="118">
        <v>379.40528649642602</v>
      </c>
      <c r="AP66" s="126"/>
      <c r="AQ66" s="126"/>
      <c r="AR66" s="126"/>
      <c r="AS66" s="126"/>
      <c r="AT66" s="126"/>
      <c r="AU66" s="126"/>
      <c r="AV66" s="146"/>
      <c r="AW66" s="102"/>
      <c r="AX66" s="102"/>
      <c r="AY66" s="42"/>
      <c r="AZ66" s="42"/>
      <c r="BA66" s="42">
        <v>0</v>
      </c>
      <c r="BB66" s="42">
        <v>0</v>
      </c>
      <c r="BC66" s="42">
        <v>0</v>
      </c>
      <c r="BD66" s="42">
        <v>0</v>
      </c>
      <c r="BE66" s="42">
        <v>75.159601586253075</v>
      </c>
      <c r="BF66" s="42">
        <v>-1994.3036132155794</v>
      </c>
      <c r="BG66" s="42">
        <v>-4547.5057186647391</v>
      </c>
      <c r="BH66" s="117"/>
      <c r="BI66" s="42"/>
      <c r="BJ66" s="42"/>
      <c r="BK66" s="42"/>
      <c r="BM66" s="122"/>
      <c r="BN66" s="107"/>
    </row>
    <row r="67" spans="1:66" x14ac:dyDescent="0.3">
      <c r="A67" s="32" t="s">
        <v>104</v>
      </c>
      <c r="B67" s="33" t="s">
        <v>55</v>
      </c>
      <c r="C67" s="117">
        <f>'[1]Historical Financials in USD'!C67*'[1]Historical Financials in USD'!$C$8</f>
        <v>-544.80818583596204</v>
      </c>
      <c r="D67" s="117">
        <f>'[1]Historical Financials in USD'!E67*'[1]Historical Financials in USD'!$E$8</f>
        <v>-1285.1895806422469</v>
      </c>
      <c r="E67" s="117">
        <v>-1328.5225587632294</v>
      </c>
      <c r="F67" s="117">
        <v>-1312.6409257636308</v>
      </c>
      <c r="G67" s="117">
        <v>-2011.9977811110657</v>
      </c>
      <c r="H67" s="117">
        <v>-1869.5559657444485</v>
      </c>
      <c r="I67" s="117">
        <v>-2814.8215788079315</v>
      </c>
      <c r="J67" s="117">
        <v>-3414.75620202153</v>
      </c>
      <c r="K67" s="117">
        <v>-3637.3950691409959</v>
      </c>
      <c r="L67" s="117"/>
      <c r="M67" s="118">
        <v>-5929.1964572075904</v>
      </c>
      <c r="N67" s="120">
        <v>-240.99041482064737</v>
      </c>
      <c r="O67" s="117">
        <v>-343.14687286110734</v>
      </c>
      <c r="P67" s="117">
        <v>-421.49351259789114</v>
      </c>
      <c r="Q67" s="117">
        <v>-307.01012548398535</v>
      </c>
      <c r="R67" s="117">
        <v>-286.34781533024716</v>
      </c>
      <c r="S67" s="117">
        <v>-411.30393167905538</v>
      </c>
      <c r="T67" s="117">
        <v>-385.69392227391461</v>
      </c>
      <c r="U67" s="117">
        <f>G67-T67-S67-R67</f>
        <v>-928.65211182784833</v>
      </c>
      <c r="V67" s="117">
        <v>-378.00171748960531</v>
      </c>
      <c r="W67" s="117">
        <v>-349.22728782602314</v>
      </c>
      <c r="X67" s="117">
        <v>-518.5865058029483</v>
      </c>
      <c r="Y67" s="117">
        <v>-623.74045462587173</v>
      </c>
      <c r="Z67" s="117">
        <v>-633.78241924375004</v>
      </c>
      <c r="AA67" s="117">
        <v>-611.17129147923163</v>
      </c>
      <c r="AB67" s="117">
        <v>-662.33559032559333</v>
      </c>
      <c r="AC67" s="117">
        <v>-907.53227775935648</v>
      </c>
      <c r="AD67" s="117">
        <v>-842.84329288423362</v>
      </c>
      <c r="AE67" s="117">
        <v>-754.9656341566407</v>
      </c>
      <c r="AF67" s="117">
        <v>-837.60403656976848</v>
      </c>
      <c r="AG67" s="117">
        <f t="shared" si="67"/>
        <v>-979.34323841088747</v>
      </c>
      <c r="AH67" s="117">
        <v>-704.35098363539271</v>
      </c>
      <c r="AI67" s="117">
        <v>-826.85540855048509</v>
      </c>
      <c r="AJ67" s="117">
        <v>-734.62575334572807</v>
      </c>
      <c r="AK67" s="117">
        <v>-1371.5629236093901</v>
      </c>
      <c r="AL67" s="117">
        <v>-1883.8796940778971</v>
      </c>
      <c r="AM67" s="117">
        <v>-1231.8334036938745</v>
      </c>
      <c r="AN67" s="117">
        <v>-1284.5565655634473</v>
      </c>
      <c r="AO67" s="118">
        <v>-1528.9267938723715</v>
      </c>
      <c r="AP67" s="126"/>
      <c r="AQ67" s="126"/>
      <c r="AR67" s="126"/>
      <c r="AS67" s="126"/>
      <c r="AT67" s="126"/>
      <c r="AU67" s="126"/>
      <c r="AV67" s="146"/>
      <c r="AW67" s="102"/>
      <c r="AX67" s="102"/>
      <c r="AY67" s="42"/>
      <c r="AZ67" s="42"/>
      <c r="BA67" s="42">
        <v>0</v>
      </c>
      <c r="BB67" s="42">
        <v>0</v>
      </c>
      <c r="BC67" s="42">
        <v>0</v>
      </c>
      <c r="BD67" s="42">
        <v>0</v>
      </c>
      <c r="BE67" s="42">
        <v>-7.711135710300141</v>
      </c>
      <c r="BF67" s="42">
        <v>1016.9498084439729</v>
      </c>
      <c r="BG67" s="42">
        <v>-3115.7130977717716</v>
      </c>
      <c r="BH67" s="117"/>
      <c r="BI67" s="42"/>
      <c r="BJ67" s="42"/>
      <c r="BK67" s="42"/>
      <c r="BM67" s="122"/>
      <c r="BN67" s="107"/>
    </row>
    <row r="68" spans="1:66" x14ac:dyDescent="0.3">
      <c r="A68" s="182" t="s">
        <v>105</v>
      </c>
      <c r="B68" s="33" t="s">
        <v>55</v>
      </c>
      <c r="C68" s="104">
        <f t="shared" ref="C68:AC68" si="68">C64+C65+C66+C67</f>
        <v>3834.4339562460573</v>
      </c>
      <c r="D68" s="104">
        <f t="shared" si="68"/>
        <v>-21960.957088818657</v>
      </c>
      <c r="E68" s="104">
        <f t="shared" si="68"/>
        <v>-26679.382764436865</v>
      </c>
      <c r="F68" s="104">
        <f t="shared" si="68"/>
        <v>3408.4928121113535</v>
      </c>
      <c r="G68" s="104">
        <f t="shared" si="68"/>
        <v>8695.9596283369501</v>
      </c>
      <c r="H68" s="104">
        <f t="shared" si="68"/>
        <v>-6931.1670430769882</v>
      </c>
      <c r="I68" s="104">
        <f>I64+I65+I66+I67</f>
        <v>-12171.121562754972</v>
      </c>
      <c r="J68" s="104">
        <f>J64+J65+J66+J67</f>
        <v>-717.59488849366107</v>
      </c>
      <c r="K68" s="104">
        <f>K64+K65+K66+K67</f>
        <v>-44704.107191673516</v>
      </c>
      <c r="L68" s="104"/>
      <c r="M68" s="98">
        <f>M64+M65+M66+M67</f>
        <v>6285.5095094235639</v>
      </c>
      <c r="N68" s="192">
        <f t="shared" si="68"/>
        <v>425.95933795446899</v>
      </c>
      <c r="O68" s="104">
        <f t="shared" si="68"/>
        <v>2022.7065464929949</v>
      </c>
      <c r="P68" s="104">
        <f t="shared" si="68"/>
        <v>832.18649855578064</v>
      </c>
      <c r="Q68" s="104">
        <f t="shared" si="68"/>
        <v>127.6404291081069</v>
      </c>
      <c r="R68" s="104">
        <f t="shared" si="68"/>
        <v>2708.0662752735429</v>
      </c>
      <c r="S68" s="104">
        <f t="shared" si="68"/>
        <v>2670.3885376622879</v>
      </c>
      <c r="T68" s="104">
        <f t="shared" si="68"/>
        <v>3397.8042368456586</v>
      </c>
      <c r="U68" s="104">
        <f t="shared" si="68"/>
        <v>-80.299421444537984</v>
      </c>
      <c r="V68" s="104">
        <f t="shared" si="68"/>
        <v>5632.2629683734804</v>
      </c>
      <c r="W68" s="104">
        <f t="shared" si="68"/>
        <v>-12070.149915700704</v>
      </c>
      <c r="X68" s="104">
        <f t="shared" si="68"/>
        <v>-2015.4827700854692</v>
      </c>
      <c r="Y68" s="104">
        <f t="shared" si="68"/>
        <v>1522.1856743357112</v>
      </c>
      <c r="Z68" s="104">
        <f t="shared" si="68"/>
        <v>-13476.207680390637</v>
      </c>
      <c r="AA68" s="104">
        <v>-6760.2026404849094</v>
      </c>
      <c r="AB68" s="104">
        <f t="shared" si="68"/>
        <v>6662.4389565665151</v>
      </c>
      <c r="AC68" s="104">
        <f t="shared" si="68"/>
        <v>1402.8493088926571</v>
      </c>
      <c r="AD68" s="104">
        <f>AD64+AD65+AD66+AD67</f>
        <v>2805.1430622060125</v>
      </c>
      <c r="AE68" s="104">
        <f>AE64+AE65+AE66+AE67</f>
        <v>-3877.1278457285325</v>
      </c>
      <c r="AF68" s="104">
        <f>AF64+AF65+AF66+AF67</f>
        <v>368.67001754782439</v>
      </c>
      <c r="AG68" s="104">
        <f t="shared" si="67"/>
        <v>-14.280122518965413</v>
      </c>
      <c r="AH68" s="104">
        <f>AH64+AH65+AH66+AH67</f>
        <v>3137.2766088829253</v>
      </c>
      <c r="AI68" s="104">
        <f>AI64+AI65+AI66+AI67</f>
        <v>-12017.736517550837</v>
      </c>
      <c r="AJ68" s="104">
        <f>AJ64+AJ65+AJ66+AJ67</f>
        <v>-15060.114889873166</v>
      </c>
      <c r="AK68" s="104">
        <f>AK64+AK65+AK66+AK67</f>
        <v>-20763.532393132453</v>
      </c>
      <c r="AL68" s="104">
        <v>-8065.4298152574156</v>
      </c>
      <c r="AM68" s="104">
        <v>7707.4512310647897</v>
      </c>
      <c r="AN68" s="104">
        <v>5905.722590638532</v>
      </c>
      <c r="AO68" s="98">
        <f>AO64+AO65+AO66+AO67</f>
        <v>737.76550297765971</v>
      </c>
      <c r="AP68" s="193"/>
      <c r="AQ68" s="193"/>
      <c r="AR68" s="193"/>
      <c r="AS68" s="193"/>
      <c r="AT68" s="193"/>
      <c r="AU68" s="193"/>
      <c r="AV68" s="129"/>
      <c r="AW68" s="112"/>
      <c r="AX68" s="112"/>
      <c r="AY68" s="42"/>
      <c r="AZ68" s="42"/>
      <c r="BA68" s="42"/>
      <c r="BB68" s="42"/>
      <c r="BC68" s="42"/>
      <c r="BD68" s="42"/>
      <c r="BE68" s="42"/>
      <c r="BF68" s="42"/>
      <c r="BG68" s="42"/>
      <c r="BH68" s="104"/>
      <c r="BI68" s="42"/>
      <c r="BJ68" s="42"/>
      <c r="BK68" s="42"/>
      <c r="BM68" s="122"/>
      <c r="BN68" s="107"/>
    </row>
    <row r="69" spans="1:66" x14ac:dyDescent="0.3">
      <c r="A69" s="32" t="s">
        <v>106</v>
      </c>
      <c r="B69" s="33" t="s">
        <v>55</v>
      </c>
      <c r="C69" s="117">
        <f>'[1]Historical Financials in USD'!C69*'[1]Historical Financials in USD'!$C$8</f>
        <v>-1267.5654241656041</v>
      </c>
      <c r="D69" s="117">
        <v>-1867.6669999999999</v>
      </c>
      <c r="E69" s="117">
        <v>-3025.188065404192</v>
      </c>
      <c r="F69" s="117">
        <v>-3922.039354982338</v>
      </c>
      <c r="G69" s="117">
        <v>-3478.1142361539573</v>
      </c>
      <c r="H69" s="117">
        <v>-3544.1576970618721</v>
      </c>
      <c r="I69" s="117">
        <v>-4431.0961299719165</v>
      </c>
      <c r="J69" s="117">
        <v>-4336.1131699571943</v>
      </c>
      <c r="K69" s="117">
        <v>-4964.3974277632406</v>
      </c>
      <c r="L69" s="117"/>
      <c r="M69" s="118">
        <v>-6824.5261553615655</v>
      </c>
      <c r="N69" s="120">
        <v>-517.76072306822152</v>
      </c>
      <c r="O69" s="117">
        <v>-1210.611889078335</v>
      </c>
      <c r="P69" s="117">
        <v>-643.33709243461271</v>
      </c>
      <c r="Q69" s="117">
        <f>F69-P69-O69-N69</f>
        <v>-1550.3296504011687</v>
      </c>
      <c r="R69" s="117">
        <v>-585.90263397488707</v>
      </c>
      <c r="S69" s="117">
        <v>-1171.2435128093357</v>
      </c>
      <c r="T69" s="117">
        <v>-609.43632401439345</v>
      </c>
      <c r="U69" s="117">
        <f>G69-T69-S69-R69</f>
        <v>-1111.5317653553411</v>
      </c>
      <c r="V69" s="117">
        <v>-473.46302911220334</v>
      </c>
      <c r="W69" s="117">
        <v>-1161.6213194884926</v>
      </c>
      <c r="X69" s="117">
        <v>-685.18522365633999</v>
      </c>
      <c r="Y69" s="117">
        <v>-1223.8553064333341</v>
      </c>
      <c r="Z69" s="117">
        <v>-705.04478442279299</v>
      </c>
      <c r="AA69" s="117">
        <v>-1437.3941748067132</v>
      </c>
      <c r="AB69" s="117">
        <v>-887.77675520896435</v>
      </c>
      <c r="AC69" s="117">
        <v>-1400.9132339049488</v>
      </c>
      <c r="AD69" s="117">
        <v>-746.64191273080041</v>
      </c>
      <c r="AE69" s="209">
        <v>-1465.2380991933705</v>
      </c>
      <c r="AF69" s="209">
        <v>-742.42149259471034</v>
      </c>
      <c r="AG69" s="117">
        <f t="shared" si="67"/>
        <v>-1381.811665438313</v>
      </c>
      <c r="AH69" s="117">
        <v>-715.32407237726125</v>
      </c>
      <c r="AI69" s="117">
        <v>-1349.224640635859</v>
      </c>
      <c r="AJ69" s="117">
        <v>-674.85662709335497</v>
      </c>
      <c r="AK69" s="117">
        <v>-2224.9920876567653</v>
      </c>
      <c r="AL69" s="117">
        <v>-1035.3162375505401</v>
      </c>
      <c r="AM69" s="117">
        <v>-2285.7683627413262</v>
      </c>
      <c r="AN69" s="117">
        <v>-478.91008350327274</v>
      </c>
      <c r="AO69" s="118">
        <v>-3024.5314715664263</v>
      </c>
      <c r="AP69" s="126"/>
      <c r="AQ69" s="126"/>
      <c r="AR69" s="126"/>
      <c r="AS69" s="126"/>
      <c r="AT69" s="126"/>
      <c r="AU69" s="126"/>
      <c r="AV69" s="146"/>
      <c r="AW69" s="102"/>
      <c r="AX69" s="102"/>
      <c r="AY69" s="42"/>
      <c r="AZ69" s="42"/>
      <c r="BA69" s="42">
        <v>0</v>
      </c>
      <c r="BB69" s="42">
        <v>-3.2818371502798982E-2</v>
      </c>
      <c r="BC69" s="42">
        <v>0</v>
      </c>
      <c r="BD69" s="42">
        <v>0</v>
      </c>
      <c r="BE69" s="42">
        <v>0</v>
      </c>
      <c r="BF69" s="42">
        <v>1474.3173049380275</v>
      </c>
      <c r="BG69" s="42">
        <v>-3321.0846002918661</v>
      </c>
      <c r="BH69" s="117"/>
      <c r="BI69" s="42"/>
      <c r="BJ69" s="42"/>
      <c r="BK69" s="42"/>
      <c r="BM69" s="122"/>
      <c r="BN69" s="107"/>
    </row>
    <row r="70" spans="1:66" x14ac:dyDescent="0.3">
      <c r="A70" s="32" t="s">
        <v>107</v>
      </c>
      <c r="B70" s="33" t="s">
        <v>55</v>
      </c>
      <c r="C70" s="117">
        <f>'[1]Historical Financials in USD'!C70*'[1]Historical Financials in USD'!$C$8</f>
        <v>-1415.965953318833</v>
      </c>
      <c r="D70" s="117">
        <v>-5629.8720000000003</v>
      </c>
      <c r="E70" s="117">
        <v>-3290.5638148854805</v>
      </c>
      <c r="F70" s="117">
        <v>-1626.1436242903901</v>
      </c>
      <c r="G70" s="117">
        <v>-1653.50775430005</v>
      </c>
      <c r="H70" s="117">
        <v>-3177.9897245669003</v>
      </c>
      <c r="I70" s="117">
        <v>-4035.8817301491999</v>
      </c>
      <c r="J70" s="117">
        <v>-5233.1987249969698</v>
      </c>
      <c r="K70" s="117">
        <v>-10042.553259153201</v>
      </c>
      <c r="L70" s="117"/>
      <c r="M70" s="118">
        <v>-9109.8979501582035</v>
      </c>
      <c r="N70" s="120">
        <v>-3.6469309010385875</v>
      </c>
      <c r="O70" s="117">
        <v>-866.56630409402146</v>
      </c>
      <c r="P70" s="117">
        <v>-674.57101429748991</v>
      </c>
      <c r="Q70" s="117">
        <f>F70-P70-O70-N70</f>
        <v>-81.359374997840149</v>
      </c>
      <c r="R70" s="117">
        <v>-0.93437512403702738</v>
      </c>
      <c r="S70" s="117">
        <v>-732.20288927272293</v>
      </c>
      <c r="T70" s="117">
        <v>-919.90552950564006</v>
      </c>
      <c r="U70" s="117">
        <f>G70-T70-S70-R70</f>
        <v>-0.46496039764999397</v>
      </c>
      <c r="V70" s="117">
        <v>-318.93065924450531</v>
      </c>
      <c r="W70" s="117">
        <v>-1170.7561329784041</v>
      </c>
      <c r="X70" s="117">
        <v>-1423.5992105315158</v>
      </c>
      <c r="Y70" s="117">
        <v>-264.70372181247512</v>
      </c>
      <c r="Z70" s="117">
        <v>-264.65784217999999</v>
      </c>
      <c r="AA70" s="117">
        <v>-1494.8659742769</v>
      </c>
      <c r="AB70" s="117">
        <v>-1708.9436457074003</v>
      </c>
      <c r="AC70" s="117">
        <f>I70-Z70-AA70-AB70</f>
        <v>-567.41426798489965</v>
      </c>
      <c r="AD70" s="117">
        <v>-264.65820622841005</v>
      </c>
      <c r="AE70" s="117">
        <v>-2051.6007083867798</v>
      </c>
      <c r="AF70" s="117">
        <v>-2580.6919882833095</v>
      </c>
      <c r="AG70" s="117">
        <f t="shared" si="67"/>
        <v>-336.24782209847081</v>
      </c>
      <c r="AH70" s="117">
        <v>-264.65805502341004</v>
      </c>
      <c r="AI70" s="117">
        <v>-3372.6820005402897</v>
      </c>
      <c r="AJ70" s="117">
        <v>-4175.2745655292001</v>
      </c>
      <c r="AK70" s="117">
        <v>-2229.9386380603</v>
      </c>
      <c r="AL70" s="117">
        <v>-320.7641980885403</v>
      </c>
      <c r="AM70" s="117">
        <v>-4250.6472317150619</v>
      </c>
      <c r="AN70" s="117">
        <v>-2258.3985608903013</v>
      </c>
      <c r="AO70" s="118">
        <v>-2280.0879594643002</v>
      </c>
      <c r="AP70" s="126"/>
      <c r="AQ70" s="126"/>
      <c r="AR70" s="126"/>
      <c r="AS70" s="126"/>
      <c r="AT70" s="126"/>
      <c r="AU70" s="126"/>
      <c r="AV70" s="146"/>
      <c r="AW70" s="102"/>
      <c r="AX70" s="102"/>
      <c r="AY70" s="42"/>
      <c r="AZ70" s="42"/>
      <c r="BA70" s="42">
        <v>0</v>
      </c>
      <c r="BB70" s="42">
        <v>0</v>
      </c>
      <c r="BC70" s="42">
        <v>0</v>
      </c>
      <c r="BD70" s="42">
        <v>0</v>
      </c>
      <c r="BE70" s="42">
        <v>0</v>
      </c>
      <c r="BF70" s="42">
        <v>-120.75698538316374</v>
      </c>
      <c r="BG70" s="42">
        <v>-4571.411429803602</v>
      </c>
      <c r="BH70" s="117"/>
      <c r="BI70" s="42"/>
      <c r="BJ70" s="42"/>
      <c r="BK70" s="42"/>
      <c r="BM70" s="122"/>
      <c r="BN70" s="107"/>
    </row>
    <row r="71" spans="1:66" x14ac:dyDescent="0.3">
      <c r="A71" s="32" t="s">
        <v>108</v>
      </c>
      <c r="B71" s="33" t="s">
        <v>55</v>
      </c>
      <c r="C71" s="210">
        <v>3824.5039999999999</v>
      </c>
      <c r="D71" s="117">
        <v>17223.786</v>
      </c>
      <c r="E71" s="117">
        <v>0</v>
      </c>
      <c r="F71" s="117">
        <v>0</v>
      </c>
      <c r="G71" s="117">
        <v>0</v>
      </c>
      <c r="H71" s="117">
        <v>0.53531446576118469</v>
      </c>
      <c r="I71" s="117">
        <v>0</v>
      </c>
      <c r="J71" s="117">
        <v>15504.14671434039</v>
      </c>
      <c r="K71" s="117">
        <v>15852.420697027823</v>
      </c>
      <c r="L71" s="117"/>
      <c r="M71" s="118">
        <v>0</v>
      </c>
      <c r="N71" s="120">
        <v>0</v>
      </c>
      <c r="O71" s="117">
        <v>0</v>
      </c>
      <c r="P71" s="117">
        <v>0</v>
      </c>
      <c r="Q71" s="117">
        <v>0</v>
      </c>
      <c r="R71" s="117">
        <v>0</v>
      </c>
      <c r="S71" s="117">
        <v>0</v>
      </c>
      <c r="T71" s="117">
        <v>0</v>
      </c>
      <c r="U71" s="117">
        <v>0</v>
      </c>
      <c r="V71" s="117">
        <v>0</v>
      </c>
      <c r="W71" s="117">
        <v>0.53387999815177922</v>
      </c>
      <c r="X71" s="117">
        <v>-7.504620552062988E-6</v>
      </c>
      <c r="Y71" s="117">
        <v>1.4419722299575807E-3</v>
      </c>
      <c r="Z71" s="117">
        <v>0</v>
      </c>
      <c r="AA71" s="117">
        <v>0</v>
      </c>
      <c r="AB71" s="117">
        <v>0</v>
      </c>
      <c r="AC71" s="117">
        <f>I71-Z71-AA71-AB71</f>
        <v>0</v>
      </c>
      <c r="AD71" s="117">
        <v>1.2895901252202988</v>
      </c>
      <c r="AE71" s="117">
        <v>0.71438790023040777</v>
      </c>
      <c r="AF71" s="117">
        <v>15482.966498967029</v>
      </c>
      <c r="AG71" s="117">
        <v>19.176237347908021</v>
      </c>
      <c r="AH71" s="117">
        <v>7148.2880076440033</v>
      </c>
      <c r="AI71" s="117">
        <v>5850.4697464256078</v>
      </c>
      <c r="AJ71" s="117">
        <v>2857.5008770953978</v>
      </c>
      <c r="AK71" s="117">
        <v>-3.8379341371860503</v>
      </c>
      <c r="AL71" s="117">
        <v>0</v>
      </c>
      <c r="AM71" s="117">
        <v>0</v>
      </c>
      <c r="AN71" s="117">
        <v>0</v>
      </c>
      <c r="AO71" s="118">
        <v>0</v>
      </c>
      <c r="AP71" s="93"/>
      <c r="AQ71" s="161"/>
      <c r="AR71" s="126"/>
      <c r="AS71" s="126"/>
      <c r="AT71" s="126"/>
      <c r="AU71" s="126"/>
      <c r="AV71" s="211"/>
      <c r="AW71" s="102"/>
      <c r="AX71" s="102"/>
      <c r="AY71" s="42"/>
      <c r="AZ71" s="42"/>
      <c r="BA71" s="42">
        <v>0</v>
      </c>
      <c r="BB71" s="42">
        <v>0</v>
      </c>
      <c r="BC71" s="42">
        <v>0</v>
      </c>
      <c r="BD71" s="42">
        <v>0</v>
      </c>
      <c r="BE71" s="42">
        <v>0</v>
      </c>
      <c r="BF71" s="42">
        <v>-13069.567826272558</v>
      </c>
      <c r="BG71" s="42">
        <v>0</v>
      </c>
      <c r="BH71" s="90"/>
      <c r="BI71" s="42"/>
      <c r="BJ71" s="42"/>
      <c r="BK71" s="42"/>
      <c r="BM71" s="122"/>
      <c r="BN71" s="107"/>
    </row>
    <row r="72" spans="1:66" x14ac:dyDescent="0.3">
      <c r="A72" s="32" t="s">
        <v>109</v>
      </c>
      <c r="B72" s="33" t="s">
        <v>55</v>
      </c>
      <c r="C72" s="117">
        <v>0</v>
      </c>
      <c r="D72" s="117">
        <v>0</v>
      </c>
      <c r="E72" s="117">
        <v>0</v>
      </c>
      <c r="F72" s="117">
        <v>0</v>
      </c>
      <c r="G72" s="117">
        <v>14874.07167302</v>
      </c>
      <c r="H72" s="117">
        <v>0</v>
      </c>
      <c r="I72" s="117">
        <v>0</v>
      </c>
      <c r="J72" s="117"/>
      <c r="K72" s="117">
        <f>AK72+AI72+AH72+AJ72</f>
        <v>0</v>
      </c>
      <c r="L72" s="117"/>
      <c r="M72" s="118"/>
      <c r="N72" s="120">
        <v>0</v>
      </c>
      <c r="O72" s="117">
        <v>0</v>
      </c>
      <c r="P72" s="117">
        <v>0</v>
      </c>
      <c r="Q72" s="117">
        <v>0</v>
      </c>
      <c r="R72" s="117">
        <v>0</v>
      </c>
      <c r="S72" s="117">
        <v>0</v>
      </c>
      <c r="T72" s="117">
        <v>0</v>
      </c>
      <c r="U72" s="117">
        <f>G72-T72-S72-R72</f>
        <v>14874.07167302</v>
      </c>
      <c r="V72" s="117">
        <v>0</v>
      </c>
      <c r="W72" s="117">
        <v>0</v>
      </c>
      <c r="X72" s="117">
        <v>0</v>
      </c>
      <c r="Y72" s="117">
        <v>0</v>
      </c>
      <c r="Z72" s="117">
        <v>0</v>
      </c>
      <c r="AA72" s="117">
        <v>0</v>
      </c>
      <c r="AB72" s="117">
        <v>0</v>
      </c>
      <c r="AC72" s="117">
        <f>I72-Z72-AA72-AB72</f>
        <v>0</v>
      </c>
      <c r="AD72" s="117">
        <v>0</v>
      </c>
      <c r="AE72" s="117"/>
      <c r="AF72" s="117"/>
      <c r="AG72" s="117">
        <f>J72-AD72-AE72-AF72</f>
        <v>0</v>
      </c>
      <c r="AH72" s="117"/>
      <c r="AI72" s="117"/>
      <c r="AJ72" s="117"/>
      <c r="AK72" s="117"/>
      <c r="AL72" s="117"/>
      <c r="AM72" s="117"/>
      <c r="AN72" s="117"/>
      <c r="AO72" s="118"/>
      <c r="AP72" s="161"/>
      <c r="AQ72" s="161"/>
      <c r="AR72" s="161"/>
      <c r="AS72" s="161"/>
      <c r="AT72" s="161"/>
      <c r="AU72" s="161"/>
      <c r="AV72" s="211"/>
      <c r="AW72" s="160"/>
      <c r="AX72" s="160"/>
      <c r="AY72" s="42"/>
      <c r="AZ72" s="42"/>
      <c r="BA72" s="42">
        <v>0</v>
      </c>
      <c r="BB72" s="42">
        <v>0</v>
      </c>
      <c r="BC72" s="42">
        <v>0</v>
      </c>
      <c r="BD72" s="42">
        <v>0</v>
      </c>
      <c r="BE72" s="42">
        <v>0</v>
      </c>
      <c r="BF72" s="42">
        <v>0</v>
      </c>
      <c r="BG72" s="42">
        <v>0</v>
      </c>
      <c r="BH72" s="133"/>
      <c r="BI72" s="42"/>
      <c r="BJ72" s="42"/>
      <c r="BK72" s="42"/>
      <c r="BM72" s="122"/>
      <c r="BN72" s="107"/>
    </row>
    <row r="73" spans="1:66" x14ac:dyDescent="0.3">
      <c r="A73" s="182" t="s">
        <v>110</v>
      </c>
      <c r="B73" s="33" t="s">
        <v>55</v>
      </c>
      <c r="C73" s="117">
        <f t="shared" ref="C73:J73" si="69">SUM(C68:C72)</f>
        <v>4975.40657876162</v>
      </c>
      <c r="D73" s="117">
        <f t="shared" si="69"/>
        <v>-12234.710088818658</v>
      </c>
      <c r="E73" s="117">
        <f t="shared" si="69"/>
        <v>-32995.134644726539</v>
      </c>
      <c r="F73" s="117">
        <f t="shared" si="69"/>
        <v>-2139.6901671613746</v>
      </c>
      <c r="G73" s="117">
        <f t="shared" si="69"/>
        <v>18438.409310902942</v>
      </c>
      <c r="H73" s="117">
        <f t="shared" si="69"/>
        <v>-13652.779150239998</v>
      </c>
      <c r="I73" s="117">
        <f t="shared" si="69"/>
        <v>-20638.09942287609</v>
      </c>
      <c r="J73" s="117">
        <f t="shared" si="69"/>
        <v>5217.2399308925651</v>
      </c>
      <c r="K73" s="117">
        <f>SUM(K68:K72)</f>
        <v>-43858.637181562139</v>
      </c>
      <c r="L73" s="117"/>
      <c r="M73" s="118">
        <f>SUM(M68:M72)</f>
        <v>-9648.9145960962051</v>
      </c>
      <c r="N73" s="120">
        <f t="shared" ref="N73:AF73" si="70">SUM(N68:N72)</f>
        <v>-95.448316014791118</v>
      </c>
      <c r="O73" s="117">
        <f t="shared" si="70"/>
        <v>-54.471646679361584</v>
      </c>
      <c r="P73" s="117">
        <f t="shared" si="70"/>
        <v>-485.72160817632198</v>
      </c>
      <c r="Q73" s="117">
        <f t="shared" si="70"/>
        <v>-1504.048596290902</v>
      </c>
      <c r="R73" s="117">
        <f t="shared" si="70"/>
        <v>2121.2292661746187</v>
      </c>
      <c r="S73" s="117">
        <f t="shared" si="70"/>
        <v>766.94213558022932</v>
      </c>
      <c r="T73" s="117">
        <f t="shared" si="70"/>
        <v>1868.4623833256251</v>
      </c>
      <c r="U73" s="117">
        <f t="shared" si="70"/>
        <v>13681.775525822472</v>
      </c>
      <c r="V73" s="117">
        <f t="shared" si="70"/>
        <v>4839.8692800167719</v>
      </c>
      <c r="W73" s="117">
        <f t="shared" si="70"/>
        <v>-14401.99348816945</v>
      </c>
      <c r="X73" s="117">
        <f t="shared" si="70"/>
        <v>-4124.2672117779457</v>
      </c>
      <c r="Y73" s="117">
        <f t="shared" si="70"/>
        <v>33.628088062131852</v>
      </c>
      <c r="Z73" s="117">
        <f t="shared" si="70"/>
        <v>-14445.91030699343</v>
      </c>
      <c r="AA73" s="117">
        <v>-9692.4627895685226</v>
      </c>
      <c r="AB73" s="117">
        <f t="shared" si="70"/>
        <v>4065.7185556501504</v>
      </c>
      <c r="AC73" s="117">
        <f t="shared" si="70"/>
        <v>-565.4781929971914</v>
      </c>
      <c r="AD73" s="117">
        <f t="shared" si="70"/>
        <v>1795.1325333720222</v>
      </c>
      <c r="AE73" s="209">
        <f t="shared" si="70"/>
        <v>-7393.2522654084523</v>
      </c>
      <c r="AF73" s="209">
        <f t="shared" si="70"/>
        <v>12528.523035636834</v>
      </c>
      <c r="AG73" s="117">
        <f>J73-AD73-AE73-AF73</f>
        <v>-1713.1633727078388</v>
      </c>
      <c r="AH73" s="117">
        <f t="shared" ref="AH73:AK73" si="71">SUM(AH68:AH72)</f>
        <v>9305.5824891262564</v>
      </c>
      <c r="AI73" s="117">
        <f t="shared" si="71"/>
        <v>-10889.173412301376</v>
      </c>
      <c r="AJ73" s="117">
        <f t="shared" si="71"/>
        <v>-17052.745205400326</v>
      </c>
      <c r="AK73" s="117">
        <f t="shared" si="71"/>
        <v>-25222.301052986706</v>
      </c>
      <c r="AL73" s="117">
        <f t="shared" ref="AL73:AN73" si="72">SUM(AL68:AL72)</f>
        <v>-9421.5102508964956</v>
      </c>
      <c r="AM73" s="117">
        <f t="shared" si="72"/>
        <v>1171.0356366084015</v>
      </c>
      <c r="AN73" s="117">
        <f t="shared" si="72"/>
        <v>3168.4139462449575</v>
      </c>
      <c r="AO73" s="118">
        <f>SUM(AO68:AO72)</f>
        <v>-4566.8539280530667</v>
      </c>
      <c r="AP73" s="126"/>
      <c r="AQ73" s="126"/>
      <c r="AR73" s="126"/>
      <c r="AS73" s="126"/>
      <c r="AT73" s="126"/>
      <c r="AU73" s="126"/>
      <c r="AV73" s="146"/>
      <c r="AW73" s="102"/>
      <c r="AX73" s="102"/>
      <c r="AY73" s="42"/>
      <c r="AZ73" s="42"/>
      <c r="BA73" s="42">
        <v>0</v>
      </c>
      <c r="BB73" s="42">
        <v>-3.2818371504617971E-2</v>
      </c>
      <c r="BC73" s="42">
        <v>9.0002686192747205E-8</v>
      </c>
      <c r="BD73" s="42">
        <v>-8.9992681751027703E-8</v>
      </c>
      <c r="BE73" s="42">
        <v>-1.8189894035458565E-12</v>
      </c>
      <c r="BF73" s="42">
        <v>-69997.5711810067</v>
      </c>
      <c r="BG73" s="42">
        <v>-8250.474614288094</v>
      </c>
      <c r="BH73" s="117"/>
      <c r="BI73" s="42"/>
      <c r="BJ73" s="42"/>
      <c r="BK73" s="42"/>
      <c r="BM73" s="122"/>
      <c r="BN73" s="107"/>
    </row>
    <row r="74" spans="1:66" x14ac:dyDescent="0.3">
      <c r="A74" s="32" t="s">
        <v>111</v>
      </c>
      <c r="B74" s="33" t="s">
        <v>55</v>
      </c>
      <c r="C74" s="117">
        <f t="shared" ref="C74:Z74" si="73">C75-C73</f>
        <v>2520.59342123838</v>
      </c>
      <c r="D74" s="117">
        <f t="shared" si="73"/>
        <v>-1360.2899111813422</v>
      </c>
      <c r="E74" s="117">
        <f t="shared" si="73"/>
        <v>635.57277063067886</v>
      </c>
      <c r="F74" s="117">
        <f t="shared" si="73"/>
        <v>-2775.756495640147</v>
      </c>
      <c r="G74" s="117">
        <f t="shared" si="73"/>
        <v>-179.9385127384885</v>
      </c>
      <c r="H74" s="117">
        <f t="shared" si="73"/>
        <v>-3025.9038045637008</v>
      </c>
      <c r="I74" s="117">
        <f t="shared" si="73"/>
        <v>2443.8040172785913</v>
      </c>
      <c r="J74" s="117">
        <f>J75-J73</f>
        <v>3344.2485363506439</v>
      </c>
      <c r="K74" s="117">
        <f>K75-K73</f>
        <v>1415.3991038072418</v>
      </c>
      <c r="L74" s="117"/>
      <c r="M74" s="118">
        <f>M75-M73</f>
        <v>4764.1478087027499</v>
      </c>
      <c r="N74" s="120">
        <f t="shared" si="73"/>
        <v>1084.1928844705371</v>
      </c>
      <c r="O74" s="117">
        <f t="shared" si="73"/>
        <v>-2029.1327100947383</v>
      </c>
      <c r="P74" s="117">
        <f t="shared" si="73"/>
        <v>-272.61835885219239</v>
      </c>
      <c r="Q74" s="117">
        <f t="shared" si="73"/>
        <v>-1558.1983111637514</v>
      </c>
      <c r="R74" s="117">
        <f t="shared" si="73"/>
        <v>437.82321334954668</v>
      </c>
      <c r="S74" s="117">
        <f t="shared" si="73"/>
        <v>-660.14005679888544</v>
      </c>
      <c r="T74" s="117">
        <f t="shared" si="73"/>
        <v>-64.535424024294571</v>
      </c>
      <c r="U74" s="117">
        <f t="shared" si="73"/>
        <v>106.91375473514199</v>
      </c>
      <c r="V74" s="117">
        <f t="shared" si="73"/>
        <v>38.682668464474773</v>
      </c>
      <c r="W74" s="117">
        <f t="shared" si="73"/>
        <v>-819.14423130243085</v>
      </c>
      <c r="X74" s="117">
        <f t="shared" si="73"/>
        <v>-2576.8626039879146</v>
      </c>
      <c r="Y74" s="117">
        <f t="shared" si="73"/>
        <v>331.40454389066394</v>
      </c>
      <c r="Z74" s="117">
        <f t="shared" si="73"/>
        <v>1157.6929479727496</v>
      </c>
      <c r="AA74" s="117">
        <v>-26.033791732657846</v>
      </c>
      <c r="AB74" s="117">
        <f>AB75-AB73</f>
        <v>3039.8127175431869</v>
      </c>
      <c r="AC74" s="117">
        <f>AC75-AC73</f>
        <v>-1727.6345454717839</v>
      </c>
      <c r="AD74" s="117">
        <f t="shared" ref="AD74" si="74">AD75-AD73</f>
        <v>2360.1251308524015</v>
      </c>
      <c r="AE74" s="117">
        <f>AE75-AE73</f>
        <v>-408.16717663041436</v>
      </c>
      <c r="AF74" s="117">
        <f>AF75-AF73</f>
        <v>436.18163337620354</v>
      </c>
      <c r="AG74" s="117">
        <f>J74-AD74-AE74-AF74</f>
        <v>956.10894875245322</v>
      </c>
      <c r="AH74" s="117">
        <f t="shared" ref="AH74:AN74" si="75">AH75-AH73</f>
        <v>2139.3011117757014</v>
      </c>
      <c r="AI74" s="117">
        <f t="shared" si="75"/>
        <v>-2471.3981186459114</v>
      </c>
      <c r="AJ74" s="117">
        <f t="shared" si="75"/>
        <v>1429.6962363607781</v>
      </c>
      <c r="AK74" s="117">
        <f t="shared" si="75"/>
        <v>317.79987431668633</v>
      </c>
      <c r="AL74" s="117">
        <f t="shared" si="75"/>
        <v>967.19597399748818</v>
      </c>
      <c r="AM74" s="117">
        <f t="shared" si="75"/>
        <v>1671.7670606676838</v>
      </c>
      <c r="AN74" s="117">
        <f t="shared" si="75"/>
        <v>1474.8211032989739</v>
      </c>
      <c r="AO74" s="118"/>
      <c r="AP74" s="126"/>
      <c r="AQ74" s="126"/>
      <c r="AR74" s="126"/>
      <c r="AS74" s="126"/>
      <c r="AT74" s="126"/>
      <c r="AU74" s="126"/>
      <c r="AV74" s="146"/>
      <c r="AW74" s="102"/>
      <c r="AX74" s="102"/>
      <c r="AY74" s="42"/>
      <c r="AZ74" s="42"/>
      <c r="BA74" s="42">
        <v>5.4569682106375694E-12</v>
      </c>
      <c r="BB74" s="42">
        <v>3.2818371505072719E-2</v>
      </c>
      <c r="BC74" s="42">
        <v>-9.0002686192747205E-8</v>
      </c>
      <c r="BD74" s="42">
        <v>8.9990862761624157E-8</v>
      </c>
      <c r="BE74" s="42">
        <v>0</v>
      </c>
      <c r="BF74" s="42">
        <v>-16352.718299252763</v>
      </c>
      <c r="BG74" s="42">
        <v>2638.963034665172</v>
      </c>
      <c r="BH74" s="117"/>
      <c r="BI74" s="42"/>
      <c r="BJ74" s="42"/>
      <c r="BK74" s="42"/>
      <c r="BM74" s="122"/>
      <c r="BN74" s="107"/>
    </row>
    <row r="75" spans="1:66" x14ac:dyDescent="0.3">
      <c r="A75" s="182" t="s">
        <v>112</v>
      </c>
      <c r="B75" s="33" t="s">
        <v>55</v>
      </c>
      <c r="C75" s="104">
        <f>-C48+37540</f>
        <v>7496</v>
      </c>
      <c r="D75" s="212">
        <f t="shared" ref="D75:I75" si="76">-D48+C48</f>
        <v>-13595</v>
      </c>
      <c r="E75" s="104">
        <f t="shared" si="76"/>
        <v>-32359.56187409586</v>
      </c>
      <c r="F75" s="104">
        <f t="shared" si="76"/>
        <v>-4915.4466628015216</v>
      </c>
      <c r="G75" s="104">
        <f t="shared" si="76"/>
        <v>18258.470798164453</v>
      </c>
      <c r="H75" s="104">
        <f t="shared" si="76"/>
        <v>-16678.682954803699</v>
      </c>
      <c r="I75" s="104">
        <f t="shared" si="76"/>
        <v>-18194.295405597499</v>
      </c>
      <c r="J75" s="104">
        <f>-J48+I48</f>
        <v>8561.488467243209</v>
      </c>
      <c r="K75" s="104">
        <f>-K48+J48</f>
        <v>-42443.238077754897</v>
      </c>
      <c r="L75" s="104"/>
      <c r="M75" s="98">
        <f>-M48+K48</f>
        <v>-4884.7667873934552</v>
      </c>
      <c r="N75" s="192">
        <f>-N48+E48</f>
        <v>988.74456845574605</v>
      </c>
      <c r="O75" s="104">
        <f t="shared" ref="O75:AL75" si="77">-O48+N48</f>
        <v>-2083.6043567740999</v>
      </c>
      <c r="P75" s="104">
        <f t="shared" si="77"/>
        <v>-758.33996702851437</v>
      </c>
      <c r="Q75" s="104">
        <f t="shared" si="77"/>
        <v>-3062.2469074546534</v>
      </c>
      <c r="R75" s="104">
        <f t="shared" si="77"/>
        <v>2559.0524795241654</v>
      </c>
      <c r="S75" s="104">
        <f t="shared" si="77"/>
        <v>106.80207878134388</v>
      </c>
      <c r="T75" s="104">
        <f t="shared" si="77"/>
        <v>1803.9269593013305</v>
      </c>
      <c r="U75" s="104">
        <f t="shared" si="77"/>
        <v>13788.689280557614</v>
      </c>
      <c r="V75" s="104">
        <f t="shared" si="77"/>
        <v>4878.5519484812467</v>
      </c>
      <c r="W75" s="104">
        <f t="shared" si="77"/>
        <v>-15221.137719471881</v>
      </c>
      <c r="X75" s="104">
        <f t="shared" si="77"/>
        <v>-6701.1298157658603</v>
      </c>
      <c r="Y75" s="104">
        <f t="shared" si="77"/>
        <v>365.03263195279578</v>
      </c>
      <c r="Z75" s="104">
        <f t="shared" si="77"/>
        <v>-13288.21735902068</v>
      </c>
      <c r="AA75" s="104">
        <v>-9718.4965813011804</v>
      </c>
      <c r="AB75" s="104">
        <f t="shared" si="77"/>
        <v>7105.5312731933373</v>
      </c>
      <c r="AC75" s="104">
        <f t="shared" si="77"/>
        <v>-2293.1127384689753</v>
      </c>
      <c r="AD75" s="104">
        <f t="shared" si="77"/>
        <v>4155.2576642244239</v>
      </c>
      <c r="AE75" s="104">
        <f t="shared" si="77"/>
        <v>-7801.4194420388667</v>
      </c>
      <c r="AF75" s="104">
        <f t="shared" si="77"/>
        <v>12964.704669013037</v>
      </c>
      <c r="AG75" s="104">
        <f t="shared" si="77"/>
        <v>-757.05442395538557</v>
      </c>
      <c r="AH75" s="104">
        <f>-AH48+AG48</f>
        <v>11444.883600901958</v>
      </c>
      <c r="AI75" s="104">
        <f t="shared" si="77"/>
        <v>-13360.571530947287</v>
      </c>
      <c r="AJ75" s="104">
        <f t="shared" si="77"/>
        <v>-15623.048969039548</v>
      </c>
      <c r="AK75" s="104">
        <f t="shared" si="77"/>
        <v>-24904.50117867002</v>
      </c>
      <c r="AL75" s="104">
        <f t="shared" si="77"/>
        <v>-8454.3142768990074</v>
      </c>
      <c r="AM75" s="104">
        <f>-AM48+AL48</f>
        <v>2842.8026972760854</v>
      </c>
      <c r="AN75" s="104">
        <f>-AN48+AM48</f>
        <v>4643.2350495439314</v>
      </c>
      <c r="AO75" s="98">
        <f>-AO48+AN48</f>
        <v>-3916.4902573144645</v>
      </c>
      <c r="AP75" s="193"/>
      <c r="AQ75" s="126"/>
      <c r="AR75" s="126"/>
      <c r="AS75" s="126"/>
      <c r="AT75" s="126"/>
      <c r="AU75" s="126"/>
      <c r="AV75" s="146"/>
      <c r="AW75" s="112"/>
      <c r="AX75" s="112"/>
      <c r="AY75" s="42"/>
      <c r="AZ75" s="42"/>
      <c r="BA75" s="42">
        <v>0</v>
      </c>
      <c r="BB75" s="42">
        <v>0</v>
      </c>
      <c r="BC75" s="42">
        <v>0</v>
      </c>
      <c r="BD75" s="42">
        <v>0</v>
      </c>
      <c r="BE75" s="42">
        <v>0</v>
      </c>
      <c r="BF75" s="42">
        <v>-86350.289480259467</v>
      </c>
      <c r="BG75" s="42">
        <v>-5611.511579622922</v>
      </c>
      <c r="BH75" s="104"/>
      <c r="BI75" s="42"/>
      <c r="BJ75" s="42"/>
      <c r="BK75" s="42"/>
      <c r="BM75" s="122"/>
      <c r="BN75" s="107"/>
    </row>
    <row r="76" spans="1:66" x14ac:dyDescent="0.3">
      <c r="A76" s="32" t="s">
        <v>113</v>
      </c>
      <c r="B76" s="33"/>
      <c r="C76" s="205"/>
      <c r="D76" s="205"/>
      <c r="E76" s="205"/>
      <c r="F76" s="205"/>
      <c r="G76" s="205"/>
      <c r="H76" s="43"/>
      <c r="I76" s="43"/>
      <c r="J76" s="43"/>
      <c r="K76" s="43"/>
      <c r="L76" s="43"/>
      <c r="M76" s="70"/>
      <c r="N76" s="213">
        <f>E48-N48-N75</f>
        <v>0</v>
      </c>
      <c r="O76" s="200">
        <f>N48-O48-O75</f>
        <v>0</v>
      </c>
      <c r="P76" s="200">
        <f>O48-P48-P75</f>
        <v>0</v>
      </c>
      <c r="Q76" s="200">
        <f>P48-Q48-Q75</f>
        <v>0</v>
      </c>
      <c r="R76" s="200">
        <f>Q48-R48-R75</f>
        <v>0</v>
      </c>
      <c r="S76" s="43">
        <f t="shared" ref="S76:AI76" si="78">N48-SUM(O75:S75)-S48</f>
        <v>0</v>
      </c>
      <c r="T76" s="43">
        <f t="shared" si="78"/>
        <v>0</v>
      </c>
      <c r="U76" s="43">
        <f t="shared" si="78"/>
        <v>0</v>
      </c>
      <c r="V76" s="43">
        <f t="shared" si="78"/>
        <v>0</v>
      </c>
      <c r="W76" s="43">
        <f t="shared" si="78"/>
        <v>0</v>
      </c>
      <c r="X76" s="43">
        <f t="shared" si="78"/>
        <v>0</v>
      </c>
      <c r="Y76" s="43">
        <f t="shared" si="78"/>
        <v>0</v>
      </c>
      <c r="Z76" s="43">
        <f t="shared" si="78"/>
        <v>0</v>
      </c>
      <c r="AA76" s="43">
        <v>0</v>
      </c>
      <c r="AB76" s="43">
        <f t="shared" si="78"/>
        <v>0</v>
      </c>
      <c r="AC76" s="43">
        <f t="shared" si="78"/>
        <v>0</v>
      </c>
      <c r="AD76" s="43">
        <f t="shared" si="78"/>
        <v>0</v>
      </c>
      <c r="AE76" s="43">
        <f t="shared" si="78"/>
        <v>0</v>
      </c>
      <c r="AF76" s="43">
        <f t="shared" si="78"/>
        <v>0</v>
      </c>
      <c r="AG76" s="43">
        <f>AB48-SUM(AC75:AG75)-AG48</f>
        <v>0</v>
      </c>
      <c r="AH76" s="43">
        <f t="shared" si="78"/>
        <v>0</v>
      </c>
      <c r="AI76" s="43">
        <f t="shared" si="78"/>
        <v>0</v>
      </c>
      <c r="AJ76" s="43">
        <f t="shared" ref="AJ76:AO76" si="79">AE48-SUM(AF75:AJ75)-AJ48</f>
        <v>0</v>
      </c>
      <c r="AK76" s="43">
        <f t="shared" si="79"/>
        <v>0</v>
      </c>
      <c r="AL76" s="43">
        <f t="shared" si="79"/>
        <v>0</v>
      </c>
      <c r="AM76" s="43">
        <f t="shared" si="79"/>
        <v>0</v>
      </c>
      <c r="AN76" s="43">
        <f t="shared" si="79"/>
        <v>0</v>
      </c>
      <c r="AO76" s="70">
        <f t="shared" si="79"/>
        <v>0</v>
      </c>
      <c r="AP76" s="214"/>
      <c r="AQ76" s="161"/>
      <c r="AR76" s="161"/>
      <c r="AS76" s="161"/>
      <c r="AT76" s="161"/>
      <c r="AU76" s="161"/>
      <c r="AV76" s="211"/>
      <c r="AW76" s="215"/>
      <c r="AX76" s="215"/>
      <c r="AY76" s="42"/>
      <c r="AZ76" s="42"/>
      <c r="BA76" s="42">
        <v>0</v>
      </c>
      <c r="BB76" s="42">
        <v>0</v>
      </c>
      <c r="BC76" s="42">
        <v>0</v>
      </c>
      <c r="BD76" s="42">
        <v>0</v>
      </c>
      <c r="BE76" s="42">
        <v>0</v>
      </c>
      <c r="BF76" s="42">
        <v>-0.28592368094590709</v>
      </c>
      <c r="BG76" s="42">
        <v>0</v>
      </c>
      <c r="BH76" s="43"/>
      <c r="BI76" s="42"/>
      <c r="BJ76" s="42"/>
      <c r="BK76" s="42"/>
      <c r="BN76" s="107"/>
    </row>
    <row r="77" spans="1:66" s="69" customFormat="1" x14ac:dyDescent="0.3">
      <c r="A77" s="60" t="s">
        <v>114</v>
      </c>
      <c r="B77" s="33" t="s">
        <v>50</v>
      </c>
      <c r="C77" s="216">
        <f t="shared" ref="C77:K77" si="80">C64/C56</f>
        <v>0.16670806040109207</v>
      </c>
      <c r="D77" s="216">
        <f t="shared" si="80"/>
        <v>9.8118194900092284E-2</v>
      </c>
      <c r="E77" s="216">
        <f t="shared" si="80"/>
        <v>0.12148033715433271</v>
      </c>
      <c r="F77" s="216">
        <f t="shared" si="80"/>
        <v>7.7788987123714862E-2</v>
      </c>
      <c r="G77" s="216">
        <f t="shared" si="80"/>
        <v>0.16906255548444477</v>
      </c>
      <c r="H77" s="216">
        <f t="shared" si="80"/>
        <v>0.16509952047323315</v>
      </c>
      <c r="I77" s="216">
        <f t="shared" si="80"/>
        <v>0.14431989537511164</v>
      </c>
      <c r="J77" s="216">
        <f t="shared" si="80"/>
        <v>0.15795922838997384</v>
      </c>
      <c r="K77" s="216">
        <f t="shared" si="80"/>
        <v>0.131235948320366</v>
      </c>
      <c r="L77" s="216"/>
      <c r="M77" s="217">
        <f>M64/M56</f>
        <v>0.17772949371344784</v>
      </c>
      <c r="N77" s="60"/>
      <c r="O77" s="216"/>
      <c r="P77" s="216"/>
      <c r="Q77" s="216"/>
      <c r="R77" s="216"/>
      <c r="S77" s="216"/>
      <c r="T77" s="216"/>
      <c r="U77" s="216"/>
      <c r="V77" s="216"/>
      <c r="W77" s="216"/>
      <c r="X77" s="216"/>
      <c r="Y77" s="216"/>
      <c r="Z77" s="216"/>
      <c r="AA77" s="216"/>
      <c r="AB77" s="37"/>
      <c r="AC77" s="37"/>
      <c r="AD77" s="37"/>
      <c r="AE77" s="37"/>
      <c r="AF77" s="37"/>
      <c r="AG77" s="37"/>
      <c r="AH77" s="37"/>
      <c r="AI77" s="37"/>
      <c r="AJ77" s="37"/>
      <c r="AK77" s="37"/>
      <c r="AL77" s="37"/>
      <c r="AM77" s="37"/>
      <c r="AN77" s="37"/>
      <c r="AO77" s="202"/>
      <c r="AP77" s="169"/>
      <c r="AQ77" s="169"/>
      <c r="AR77" s="169"/>
      <c r="AS77" s="169"/>
      <c r="AT77" s="169"/>
      <c r="AU77" s="169"/>
      <c r="AV77" s="170"/>
      <c r="AW77" s="204"/>
      <c r="AX77" s="204"/>
      <c r="AY77" s="42"/>
      <c r="AZ77" s="42"/>
      <c r="BA77" s="42">
        <v>-0.23544582629295421</v>
      </c>
      <c r="BB77" s="42">
        <v>-0.27189551337846313</v>
      </c>
      <c r="BC77" s="42">
        <v>-0.28113057330074898</v>
      </c>
      <c r="BD77" s="42">
        <v>-0.28278519836353488</v>
      </c>
      <c r="BE77" s="42">
        <v>-0.24301920970929705</v>
      </c>
      <c r="BF77" s="42">
        <v>-0.24973225366019514</v>
      </c>
      <c r="BG77" s="42">
        <v>0</v>
      </c>
      <c r="BH77" s="37"/>
      <c r="BI77" s="42"/>
      <c r="BJ77" s="42"/>
      <c r="BK77" s="42"/>
      <c r="BN77" s="107"/>
    </row>
    <row r="78" spans="1:66" x14ac:dyDescent="0.3">
      <c r="A78" s="32" t="s">
        <v>115</v>
      </c>
      <c r="B78" s="33" t="s">
        <v>50</v>
      </c>
      <c r="C78" s="86">
        <f t="shared" ref="C78:K78" si="81">C67/C16</f>
        <v>0.15696000744337713</v>
      </c>
      <c r="D78" s="86">
        <f t="shared" si="81"/>
        <v>0.26909329577936492</v>
      </c>
      <c r="E78" s="86">
        <f t="shared" si="81"/>
        <v>0.19772228962292304</v>
      </c>
      <c r="F78" s="86">
        <f t="shared" si="81"/>
        <v>0.1918741908894874</v>
      </c>
      <c r="G78" s="86">
        <f t="shared" si="81"/>
        <v>0.25474482485711042</v>
      </c>
      <c r="H78" s="86">
        <f t="shared" si="81"/>
        <v>0.20048844641434532</v>
      </c>
      <c r="I78" s="86">
        <f t="shared" si="81"/>
        <v>0.25447164665415756</v>
      </c>
      <c r="J78" s="86">
        <f t="shared" si="81"/>
        <v>0.28200855979974809</v>
      </c>
      <c r="K78" s="86">
        <f t="shared" si="81"/>
        <v>0.25492288559355786</v>
      </c>
      <c r="L78" s="86"/>
      <c r="M78" s="87">
        <f t="shared" ref="M78:Z78" si="82">M67/M16</f>
        <v>0.34807708180197844</v>
      </c>
      <c r="N78" s="166">
        <f t="shared" si="82"/>
        <v>0.13986675265272627</v>
      </c>
      <c r="O78" s="86">
        <f t="shared" si="82"/>
        <v>0.20790492624418874</v>
      </c>
      <c r="P78" s="86">
        <f t="shared" si="82"/>
        <v>0.23468262380764701</v>
      </c>
      <c r="Q78" s="86">
        <f t="shared" si="82"/>
        <v>0.16315693770585815</v>
      </c>
      <c r="R78" s="86">
        <f t="shared" si="82"/>
        <v>0.1532357075623868</v>
      </c>
      <c r="S78" s="86">
        <f t="shared" si="82"/>
        <v>0.20615083730638228</v>
      </c>
      <c r="T78" s="86">
        <f t="shared" si="82"/>
        <v>0.18951092880014958</v>
      </c>
      <c r="U78" s="86">
        <f t="shared" si="82"/>
        <v>0.46454706696905129</v>
      </c>
      <c r="V78" s="86">
        <f t="shared" si="82"/>
        <v>0.18359771268260158</v>
      </c>
      <c r="W78" s="86">
        <f t="shared" si="82"/>
        <v>0.14791990872331462</v>
      </c>
      <c r="X78" s="86">
        <f t="shared" si="82"/>
        <v>0.21624683379582627</v>
      </c>
      <c r="Y78" s="86">
        <f t="shared" si="82"/>
        <v>0.24878932162973433</v>
      </c>
      <c r="Z78" s="86">
        <f t="shared" si="82"/>
        <v>0.27061381220970548</v>
      </c>
      <c r="AA78" s="86">
        <v>0.20748434848118247</v>
      </c>
      <c r="AB78" s="86">
        <f t="shared" ref="AB78:AO78" si="83">AB67/AB16</f>
        <v>0.23345812597859505</v>
      </c>
      <c r="AC78" s="86">
        <f t="shared" si="83"/>
        <v>0.30902845438330723</v>
      </c>
      <c r="AD78" s="86">
        <f t="shared" si="83"/>
        <v>0.30005015752330849</v>
      </c>
      <c r="AE78" s="86">
        <f t="shared" si="83"/>
        <v>0.26264207324094946</v>
      </c>
      <c r="AF78" s="86">
        <f t="shared" si="83"/>
        <v>0.26741526609873656</v>
      </c>
      <c r="AG78" s="86">
        <f t="shared" si="83"/>
        <v>0.29740487166448198</v>
      </c>
      <c r="AH78" s="86">
        <f t="shared" si="83"/>
        <v>0.23088736004852534</v>
      </c>
      <c r="AI78" s="86">
        <f t="shared" si="83"/>
        <v>0.25691455685160258</v>
      </c>
      <c r="AJ78" s="86">
        <f t="shared" si="83"/>
        <v>0.19176096994138131</v>
      </c>
      <c r="AK78" s="86">
        <f t="shared" si="83"/>
        <v>0.32901990948355353</v>
      </c>
      <c r="AL78" s="86">
        <f t="shared" si="83"/>
        <v>0.47262183395292662</v>
      </c>
      <c r="AM78" s="86">
        <f t="shared" si="83"/>
        <v>0.29961419288784014</v>
      </c>
      <c r="AN78" s="86">
        <f t="shared" si="83"/>
        <v>0.2871706242139288</v>
      </c>
      <c r="AO78" s="87">
        <f t="shared" si="83"/>
        <v>0.34253356538738294</v>
      </c>
      <c r="AP78" s="86"/>
      <c r="AQ78" s="86"/>
      <c r="AR78" s="86"/>
      <c r="AS78" s="86"/>
      <c r="AT78" s="86"/>
      <c r="AU78" s="86"/>
      <c r="AV78" s="171"/>
      <c r="AW78" s="86"/>
      <c r="AX78" s="86"/>
      <c r="AY78" s="42"/>
      <c r="AZ78" s="42"/>
      <c r="BA78" s="42"/>
      <c r="BB78" s="42"/>
      <c r="BC78" s="42"/>
      <c r="BD78" s="42"/>
      <c r="BE78" s="42"/>
      <c r="BF78" s="42"/>
      <c r="BG78" s="42"/>
      <c r="BH78" s="86"/>
      <c r="BI78" s="42"/>
      <c r="BJ78" s="42"/>
      <c r="BK78" s="42"/>
      <c r="BN78" s="107"/>
    </row>
    <row r="79" spans="1:66" ht="14" x14ac:dyDescent="0.3">
      <c r="C79" s="107"/>
      <c r="D79" s="107"/>
      <c r="E79" s="107"/>
      <c r="F79" s="107"/>
      <c r="G79" s="107"/>
      <c r="H79" s="107"/>
      <c r="I79" s="107"/>
      <c r="J79" s="107"/>
      <c r="K79" s="200"/>
      <c r="L79" s="200"/>
      <c r="M79" s="200"/>
      <c r="N79" s="107"/>
      <c r="O79" s="107"/>
      <c r="P79" s="107"/>
      <c r="Q79" s="107"/>
      <c r="R79" s="107"/>
      <c r="S79" s="107"/>
      <c r="T79" s="107"/>
      <c r="U79" s="107"/>
      <c r="V79" s="107"/>
      <c r="W79" s="107"/>
      <c r="X79" s="107"/>
      <c r="Y79" s="107"/>
      <c r="Z79" s="107"/>
      <c r="AA79" s="107"/>
      <c r="AP79" s="218"/>
      <c r="AQ79" s="218"/>
      <c r="AR79" s="218"/>
      <c r="AS79" s="218"/>
      <c r="AT79" s="218"/>
      <c r="AU79" s="218"/>
      <c r="AV79" s="218"/>
      <c r="BB79" s="42"/>
      <c r="BC79" s="42"/>
      <c r="BD79" s="42"/>
      <c r="BE79" s="42"/>
    </row>
    <row r="80" spans="1:66" s="220" customFormat="1" ht="14" x14ac:dyDescent="0.3">
      <c r="A80" s="219" t="s">
        <v>116</v>
      </c>
      <c r="B80" s="219"/>
      <c r="C80" s="219"/>
      <c r="D80" s="219"/>
      <c r="E80" s="219"/>
      <c r="F80" s="219"/>
      <c r="G80" s="219"/>
      <c r="H80" s="219"/>
      <c r="I80" s="219"/>
      <c r="J80" s="219"/>
      <c r="K80" s="219"/>
      <c r="L80" s="219"/>
      <c r="M80" s="219"/>
      <c r="N80" s="219"/>
      <c r="O80" s="219"/>
      <c r="P80" s="219"/>
      <c r="Q80" s="219"/>
      <c r="R80" s="219"/>
      <c r="S80" s="219"/>
      <c r="T80" s="219"/>
      <c r="U80" s="219"/>
      <c r="V80" s="219"/>
      <c r="W80" s="219"/>
      <c r="X80" s="219"/>
      <c r="Y80" s="219"/>
      <c r="Z80" s="219"/>
      <c r="AA80" s="219"/>
      <c r="AB80" s="219"/>
      <c r="AC80" s="219"/>
      <c r="AD80" s="219"/>
      <c r="AE80" s="219"/>
      <c r="AF80" s="219"/>
      <c r="AG80" s="219"/>
      <c r="AH80" s="219"/>
      <c r="AI80" s="219"/>
      <c r="AJ80" s="169"/>
      <c r="AK80" s="169"/>
      <c r="AL80" s="169"/>
      <c r="AP80" s="218"/>
      <c r="AQ80" s="218"/>
      <c r="AR80" s="218"/>
      <c r="AS80" s="218"/>
      <c r="AT80" s="218"/>
      <c r="AU80" s="218"/>
      <c r="AV80" s="218"/>
    </row>
    <row r="81" spans="1:60" s="220" customFormat="1" ht="14" x14ac:dyDescent="0.3">
      <c r="A81" s="219" t="s">
        <v>117</v>
      </c>
      <c r="B81" s="219"/>
      <c r="C81" s="219"/>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8"/>
      <c r="AK81" s="218"/>
      <c r="AL81" s="218"/>
      <c r="AP81" s="221"/>
      <c r="AQ81" s="221"/>
      <c r="AR81" s="221"/>
      <c r="AS81" s="221"/>
      <c r="AT81" s="221"/>
      <c r="AU81" s="221"/>
      <c r="AV81" s="221"/>
    </row>
    <row r="82" spans="1:60" x14ac:dyDescent="0.3">
      <c r="I82" s="3"/>
      <c r="J82" s="3"/>
      <c r="K82" s="3"/>
      <c r="L82" s="3"/>
      <c r="M82" s="3"/>
      <c r="W82" s="3"/>
      <c r="X82" s="3"/>
      <c r="Y82" s="3"/>
      <c r="Z82" s="3"/>
      <c r="AA82" s="3"/>
      <c r="AD82" s="221"/>
      <c r="AE82" s="221"/>
      <c r="AI82" s="221"/>
      <c r="AJ82" s="221"/>
      <c r="AM82" s="221"/>
      <c r="AO82" s="3" t="s">
        <v>118</v>
      </c>
      <c r="AW82" s="221"/>
      <c r="AX82" s="221"/>
      <c r="BH82" s="221"/>
    </row>
    <row r="83" spans="1:60" x14ac:dyDescent="0.3">
      <c r="M83" s="224"/>
      <c r="AO83" s="224"/>
    </row>
    <row r="84" spans="1:60" x14ac:dyDescent="0.3">
      <c r="M84" s="224"/>
      <c r="AL84" s="107"/>
      <c r="AM84" s="107"/>
      <c r="AO84" s="224"/>
    </row>
    <row r="89" spans="1:60" x14ac:dyDescent="0.3">
      <c r="AL89" s="122"/>
      <c r="AM89" s="122"/>
    </row>
    <row r="90" spans="1:60" x14ac:dyDescent="0.3">
      <c r="AL90" s="225"/>
      <c r="AM90" s="225"/>
    </row>
    <row r="91" spans="1:60" x14ac:dyDescent="0.3">
      <c r="AL91" s="225"/>
      <c r="AM91" s="225"/>
    </row>
    <row r="92" spans="1:60" x14ac:dyDescent="0.3">
      <c r="AL92" s="122"/>
      <c r="AM92" s="122"/>
    </row>
    <row r="93" spans="1:60" x14ac:dyDescent="0.3">
      <c r="AL93" s="122"/>
      <c r="AM93" s="122"/>
    </row>
    <row r="94" spans="1:60" x14ac:dyDescent="0.3">
      <c r="AL94" s="122"/>
    </row>
  </sheetData>
  <mergeCells count="2">
    <mergeCell ref="A80:AI80"/>
    <mergeCell ref="A81:AI81"/>
  </mergeCells>
  <pageMargins left="0.17" right="0.17" top="0.17" bottom="0.17" header="0.3" footer="0.3"/>
  <pageSetup paperSize="9" scale="7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Historical Financials in THB</vt:lpstr>
      <vt:lpstr>'Historical Financials in THB'!Print_Area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Nitchanan Yaem-Uthai</dc:creator>
  <cp:lastModifiedBy>Nitchanan Yaem-Uthai</cp:lastModifiedBy>
  <dcterms:created xsi:type="dcterms:W3CDTF">2020-02-27T04:53:27Z</dcterms:created>
  <dcterms:modified xsi:type="dcterms:W3CDTF">2020-02-27T04:53:49Z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