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urrent folder\IVL forecast &amp; estimates\MD&amp;A 4Q19\Upload on website\TH version\"/>
    </mc:Choice>
  </mc:AlternateContent>
  <bookViews>
    <workbookView xWindow="0" yWindow="0" windowWidth="19200" windowHeight="7050"/>
  </bookViews>
  <sheets>
    <sheet name="Historical Financials in TH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PRD3">#REF!</definedName>
    <definedName name="___PRD3_4">#REF!</definedName>
    <definedName name="___PRD3_8">#REF!</definedName>
    <definedName name="__PRD1">237</definedName>
    <definedName name="__QTR1">#REF!</definedName>
    <definedName name="__QTR2">#REF!</definedName>
    <definedName name="__QTR3">#REF!</definedName>
    <definedName name="__QTR4">#REF!</definedName>
    <definedName name="_PRD1">237</definedName>
    <definedName name="_PRD3">[2]AllData!#REF!</definedName>
    <definedName name="_PRD3_4">[2]AllData!#REF!</definedName>
    <definedName name="_PRD3_8">[2]AllData!#REF!</definedName>
    <definedName name="_PST1">#REF!</definedName>
    <definedName name="_PST1_4">#REF!</definedName>
    <definedName name="_PST1_8">#REF!</definedName>
    <definedName name="_QTR1">[3]PRM!$H$1:$H$13</definedName>
    <definedName name="_QTR2">[3]PRM!$I$1:$I$13</definedName>
    <definedName name="_QTR3">[3]PRM!$J$1:$J$13</definedName>
    <definedName name="_QTR4">[4]Prm!$H$1:$H$13</definedName>
    <definedName name="_SCB1">'[5]SCB 1 - Current'!$F$10</definedName>
    <definedName name="_SCB2">'[5]SCB 2 - Current'!$F$11</definedName>
    <definedName name="ACCOUNT">'[6]S&amp;S BGT'!$S$2:$S$21</definedName>
    <definedName name="ACH">[6]Value!$AE$15</definedName>
    <definedName name="AddOne">[7]NBCA_2001_Completed!#REF!</definedName>
    <definedName name="AddOne_4">[7]NBCA_2001_Completed!#REF!</definedName>
    <definedName name="AddOne_8">[7]NBCA_2001_Completed!#REF!</definedName>
    <definedName name="ajn">#REF!</definedName>
    <definedName name="AKS">[6]Value!$AE$19</definedName>
    <definedName name="AR">[6]Value!$AE$12</definedName>
    <definedName name="AREA">#REF!</definedName>
    <definedName name="AREA_9">#REF!</definedName>
    <definedName name="AREADOM">#REF!</definedName>
    <definedName name="AREADOM_9">#REF!</definedName>
    <definedName name="AREW">#REF!</definedName>
    <definedName name="ASS">#REF!</definedName>
    <definedName name="ATH">[6]Value!$AE$9</definedName>
    <definedName name="AvgDep">#REF!</definedName>
    <definedName name="AW">[6]Value!$AE$28</definedName>
    <definedName name="BASE">[8]PRM!$A$19:$B$20</definedName>
    <definedName name="BASE_9">#REF!</definedName>
    <definedName name="BKS">[6]Value!$AE$25</definedName>
    <definedName name="BM">[6]Value!$AE$29</definedName>
    <definedName name="BUDGET">#REF!</definedName>
    <definedName name="BuiltIn_AutoFilter___1">#REF!</definedName>
    <definedName name="CellNow">[7]NBCA_2001_Completed!#REF!</definedName>
    <definedName name="CellNow_4">[7]NBCA_2001_Completed!#REF!</definedName>
    <definedName name="CellNow_8">[7]NBCA_2001_Completed!#REF!</definedName>
    <definedName name="CL">0.05</definedName>
    <definedName name="CP">#REF!</definedName>
    <definedName name="CPGRD">#REF!</definedName>
    <definedName name="CPI___0">#REF!</definedName>
    <definedName name="CPIII___0">#REF!</definedName>
    <definedName name="CW">20000</definedName>
    <definedName name="CW_1">20000</definedName>
    <definedName name="CW_2">20000</definedName>
    <definedName name="d">#REF!</definedName>
    <definedName name="da">'[9]OCT-2001'!#REF!</definedName>
    <definedName name="da_4">'[9]OCT-2001'!#REF!</definedName>
    <definedName name="da_8">'[9]OCT-2001'!#REF!</definedName>
    <definedName name="DATA">#REF!</definedName>
    <definedName name="DATA_9">#REF!</definedName>
    <definedName name="Database_MI">#REF!</definedName>
    <definedName name="Database_MI_4">#REF!</definedName>
    <definedName name="Database_MI_8">#REF!</definedName>
    <definedName name="date">#REF!</definedName>
    <definedName name="DAYS">360</definedName>
    <definedName name="DAYS_1">360</definedName>
    <definedName name="DAYS_2">360</definedName>
    <definedName name="DBL___0">#REF!</definedName>
    <definedName name="DCD">[6]Value!$AE$20</definedName>
    <definedName name="DELTA">20</definedName>
    <definedName name="DELTA_1">20</definedName>
    <definedName name="DELTA_2">20</definedName>
    <definedName name="DEM">NA()</definedName>
    <definedName name="DEP">#REF!</definedName>
    <definedName name="DEP_4">#REF!</definedName>
    <definedName name="DEP_8">#REF!</definedName>
    <definedName name="dm">'[10]PRMT-00'!$H$8</definedName>
    <definedName name="DTYCHANGES">#REF!</definedName>
    <definedName name="DWT">[6]Value!$AE$31</definedName>
    <definedName name="EUR">[11]PRMT!$E$36</definedName>
    <definedName name="Excel_BuiltIn__FilterDatabase">#REF!</definedName>
    <definedName name="Excel_BuiltIn__FilterDatabase_5">[12]eliminations!#REF!</definedName>
    <definedName name="Excel_BuiltIn_Database">#REF!</definedName>
    <definedName name="Excel_BuiltIn_Extract">#REF!</definedName>
    <definedName name="Excel_BuiltIn_Extract_4">#REF!</definedName>
    <definedName name="Excel_BuiltIn_Extract_8">#REF!</definedName>
    <definedName name="Excel_BuiltIn_Extract_9">#REF!</definedName>
    <definedName name="Excel_BuiltIn_Extract_9_4">#REF!</definedName>
    <definedName name="Excel_BuiltIn_Extract_9_8">#REF!</definedName>
    <definedName name="Excel_BuiltIn_Print_Area">#REF!</definedName>
    <definedName name="Excel_BuiltIn_Print_Area_9">#REF!</definedName>
    <definedName name="Filt2">'[13]Sum_Exp Delta'!#REF!</definedName>
    <definedName name="Filt2_4">'[13]Sum_Exp Delta'!#REF!</definedName>
    <definedName name="Filt2_8">'[13]Sum_Exp Delta'!#REF!</definedName>
    <definedName name="Filt2_9">#REF!</definedName>
    <definedName name="Filt2_9_4">#REF!</definedName>
    <definedName name="Filt2_9_8">#REF!</definedName>
    <definedName name="FORM1">"$BUDGET.$#REF!$#REF!:$#REF!$#REF!"</definedName>
    <definedName name="FORM1___0">"$#REF!.$S$1:$V$1"</definedName>
    <definedName name="FORM2">"$BUDGET.$#REF!$#REF!:$#REF!$#REF!"</definedName>
    <definedName name="FORM2___0">"$#REF!.$Z$1:$AF$1"</definedName>
    <definedName name="GRAD2">#REF!</definedName>
    <definedName name="GRADE">#REF!</definedName>
    <definedName name="GRADEAREA">#REF!</definedName>
    <definedName name="GRADEAREA_9">#REF!</definedName>
    <definedName name="H">[14]PRM!$C$18:$D$19</definedName>
    <definedName name="H_9">#REF!</definedName>
    <definedName name="HR">[6]Value!$AE$26</definedName>
    <definedName name="HVA">#REF!</definedName>
    <definedName name="i">#REF!</definedName>
    <definedName name="I___0">#REF!</definedName>
    <definedName name="idr">'[15]PRMT-00'!$H$7</definedName>
    <definedName name="IDR_1">#REF!</definedName>
    <definedName name="IDR_2">#REF!</definedName>
    <definedName name="idr_9">#REF!</definedName>
    <definedName name="III">#REF!</definedName>
    <definedName name="III___0">#REF!</definedName>
    <definedName name="INSR">#REF!</definedName>
    <definedName name="INT">#REF!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41621.0369560185</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IS">[6]Value!$AE$29</definedName>
    <definedName name="IVWISE">#REF!</definedName>
    <definedName name="J">[14]PRM!$A$16:$B$17</definedName>
    <definedName name="J_9">#REF!</definedName>
    <definedName name="JKM">[6]Value!$AE$21</definedName>
    <definedName name="K">[14]PRM!$A$18:$B$19</definedName>
    <definedName name="K_9">#REF!</definedName>
    <definedName name="kdk">[6]Value!$AE$22</definedName>
    <definedName name="kl">[6]Value!$AE$17</definedName>
    <definedName name="KPR">[6]Value!$AE$16</definedName>
    <definedName name="L">[14]PRM!$C$16:$D$17</definedName>
    <definedName name="L_9">#REF!</definedName>
    <definedName name="LC">#REF!</definedName>
    <definedName name="LC_4">#REF!</definedName>
    <definedName name="LC_8">#REF!</definedName>
    <definedName name="LNP">[6]Value!#REF!</definedName>
    <definedName name="LNP_4">[6]Value!#REF!</definedName>
    <definedName name="LNP_8">[6]Value!#REF!</definedName>
    <definedName name="LUP_Name">'[16]FG-NOV06'!$M$1:$BW$1</definedName>
    <definedName name="m">1000000</definedName>
    <definedName name="merger">#REF!</definedName>
    <definedName name="merger___0">#REF!</definedName>
    <definedName name="MKS">[6]Value!$AE$23</definedName>
    <definedName name="month">[17]Prm!$A$2:$B$13</definedName>
    <definedName name="mps">#REF!</definedName>
    <definedName name="ms">[6]Value!$AE$32</definedName>
    <definedName name="MTH">[6]Value!$I$2</definedName>
    <definedName name="n">'[18]Pet Resin'!$G$2</definedName>
    <definedName name="Next1">[7]NBCA_2001_Completed!#REF!</definedName>
    <definedName name="Next1_4">[7]NBCA_2001_Completed!#REF!</definedName>
    <definedName name="Next1_8">[7]NBCA_2001_Completed!#REF!</definedName>
    <definedName name="Next11">[7]NBCA_2001_Completed!#REF!</definedName>
    <definedName name="Next11_4">[7]NBCA_2001_Completed!#REF!</definedName>
    <definedName name="Next11_8">[7]NBCA_2001_Completed!#REF!</definedName>
    <definedName name="Next2">[7]NBCA_2001_Completed!#REF!</definedName>
    <definedName name="Next2_4">[7]NBCA_2001_Completed!#REF!</definedName>
    <definedName name="Next2_8">[7]NBCA_2001_Completed!#REF!</definedName>
    <definedName name="Next21">[7]NBCA_2001_Completed!#REF!</definedName>
    <definedName name="Next21_4">[7]NBCA_2001_Completed!#REF!</definedName>
    <definedName name="Next21_8">[7]NBCA_2001_Completed!#REF!</definedName>
    <definedName name="Next3">[7]NBCA_2001_Completed!#REF!</definedName>
    <definedName name="Next3_4">[7]NBCA_2001_Completed!#REF!</definedName>
    <definedName name="Next3_8">[7]NBCA_2001_Completed!#REF!</definedName>
    <definedName name="Next31">[7]NBCA_2001_Completed!#REF!</definedName>
    <definedName name="Next31_4">[7]NBCA_2001_Completed!#REF!</definedName>
    <definedName name="Next31_8">[7]NBCA_2001_Completed!#REF!</definedName>
    <definedName name="No">'[19]P&amp;L'!$D$1</definedName>
    <definedName name="pa">12/10</definedName>
    <definedName name="PARITY">[20]Contract!$M$2:$N$4</definedName>
    <definedName name="PARITY_9">#REF!</definedName>
    <definedName name="plan">[20]EXPSCHE!$X$6</definedName>
    <definedName name="plan_9">#REF!</definedName>
    <definedName name="POYCHANGES">#REF!</definedName>
    <definedName name="PRD">537</definedName>
    <definedName name="PRD3_9">#REF!</definedName>
    <definedName name="PRD3_9_4">#REF!</definedName>
    <definedName name="PRD3_9_8">#REF!</definedName>
    <definedName name="PRICE">"$#REF!.$A$2:$D$23"</definedName>
    <definedName name="_xlnm.Print_Area" localSheetId="0">'Historical Financials in THB'!$A$1:$AO$82</definedName>
    <definedName name="PRODTOTAL">#REF!</definedName>
    <definedName name="production">#REF!</definedName>
    <definedName name="PRODWVG1">#REF!</definedName>
    <definedName name="PRODWVG2">#REF!</definedName>
    <definedName name="Project">'[21]New Projects'!$AS$3:$AS$4</definedName>
    <definedName name="ProjectName">{"BU Name or Client/Project Name"}</definedName>
    <definedName name="PS">[6]Value!$AE$11</definedName>
    <definedName name="PST1___0">"$#REF!.$B$5"</definedName>
    <definedName name="Q">3</definedName>
    <definedName name="Q_1">3</definedName>
    <definedName name="Q_2">3</definedName>
    <definedName name="QTR">3</definedName>
    <definedName name="QTR_1">3</definedName>
    <definedName name="QTR_2">3</definedName>
    <definedName name="Qtr_9">#REF!</definedName>
    <definedName name="QTR1_9">#REF!</definedName>
    <definedName name="QTR2_9">#REF!</definedName>
    <definedName name="QTR3_9">#REF!</definedName>
    <definedName name="QTR4_9">#REF!</definedName>
    <definedName name="RJ">[6]Value!$AE$13</definedName>
    <definedName name="rjd">[6]Value!$AE$30</definedName>
    <definedName name="RM">[6]Value!$AE$11</definedName>
    <definedName name="RMPRICE">#REF!</definedName>
    <definedName name="rt_insu">[20]Contract!$Z$6</definedName>
    <definedName name="rt_insu_9">#REF!</definedName>
    <definedName name="rt_intt">[20]Contract!$AC$6</definedName>
    <definedName name="rt_intt_9">#REF!</definedName>
    <definedName name="rt_intt1">[11]CNT!$AE$5</definedName>
    <definedName name="RTG">[6]Value!$AE$11</definedName>
    <definedName name="RTR">[6]Value!$AE$27</definedName>
    <definedName name="S">'[22]PRMT-03'!$H$9</definedName>
    <definedName name="SDY">#REF!</definedName>
    <definedName name="sgd">#REF!/#REF!</definedName>
    <definedName name="SM">[6]Value!$AE$20</definedName>
    <definedName name="ss">#REF!</definedName>
    <definedName name="SSP">[8]PRM!$A$17:$B$18</definedName>
    <definedName name="SSPGRD">#REF!</definedName>
    <definedName name="ssss">#REF!</definedName>
    <definedName name="stores">#REF!</definedName>
    <definedName name="SUMM">#REF!</definedName>
    <definedName name="SUMMARY">#REF!</definedName>
    <definedName name="T">1000</definedName>
    <definedName name="T_1">1000</definedName>
    <definedName name="T_2">1000</definedName>
    <definedName name="Third">#REF!</definedName>
    <definedName name="TO">[6]Value!$B$6</definedName>
    <definedName name="TT">"INDORAMA SYNTHETICS, POLYESTER DIVISION, PWK"</definedName>
    <definedName name="usd">9318</definedName>
    <definedName name="USD_1">#REF!</definedName>
    <definedName name="USD_2">#REF!</definedName>
    <definedName name="USD_9">9415</definedName>
    <definedName name="USD_PER_MTR">#REF!</definedName>
    <definedName name="USD_PER_MTR_4">#REF!</definedName>
    <definedName name="USD_PER_MTR_8">#REF!</definedName>
    <definedName name="utility">#REF!</definedName>
    <definedName name="UTL">#REF!</definedName>
    <definedName name="Variance">#REF!</definedName>
    <definedName name="Variance_9">#REF!</definedName>
    <definedName name="VF">'[23]PRMT-00'!$H$7</definedName>
    <definedName name="VF_1">#REF!</definedName>
    <definedName name="VF_2">#REF!</definedName>
    <definedName name="VK">[6]Value!$AE$18</definedName>
    <definedName name="warehouse">#REF!</definedName>
    <definedName name="xrt">[24]TABLES!$A$2:$C$22</definedName>
    <definedName name="Y">360</definedName>
    <definedName name="Y_1">360</definedName>
    <definedName name="Y_2">360</definedName>
    <definedName name="Y_9">12</definedName>
    <definedName name="YEN">NA()</definedName>
    <definedName name="YEN_1">NA()</definedName>
    <definedName name="YEN_1_1">USD_1/#REF!</definedName>
    <definedName name="YEN_1_1_1">USD_1/#REF!</definedName>
    <definedName name="YEN_1_1_1_28">USD_1/#REF!</definedName>
    <definedName name="YEN_1_1_1_34">USD_1/#REF!</definedName>
    <definedName name="YEN_1_1_1_4">USD_1/#REF!</definedName>
    <definedName name="YEN_1_1_1_46">USD_1/#REF!</definedName>
    <definedName name="YEN_1_1_1_7">USD_1/#REF!</definedName>
    <definedName name="YEN_1_1_1_8">USD_1/#REF!</definedName>
    <definedName name="YEN_1_1_28">USD_1/#REF!</definedName>
    <definedName name="YEN_1_1_34">USD_1/#REF!</definedName>
    <definedName name="YEN_1_1_4">USD_1/#REF!</definedName>
    <definedName name="YEN_1_1_46">USD_1/#REF!</definedName>
    <definedName name="YEN_1_1_7">USD_1/#REF!</definedName>
    <definedName name="YEN_1_1_8">USD_1/#REF!</definedName>
    <definedName name="YEN_1_1_8_1">USD_1/#REF!</definedName>
    <definedName name="YEN_1_1_8_1_28">USD_1/#REF!</definedName>
    <definedName name="YEN_1_1_8_1_34">USD_1/#REF!</definedName>
    <definedName name="YEN_1_1_8_1_4">USD_1/#REF!</definedName>
    <definedName name="YEN_1_1_8_1_46">USD_1/#REF!</definedName>
    <definedName name="YEN_1_1_8_1_7">USD_1/#REF!</definedName>
    <definedName name="YEN_1_1_8_1_8">USD_1/#REF!</definedName>
    <definedName name="YEN_1_1_8_28">USD_1/#REF!</definedName>
    <definedName name="YEN_1_1_8_34">USD_1/#REF!</definedName>
    <definedName name="YEN_1_1_8_4">USD_1/#REF!</definedName>
    <definedName name="YEN_1_1_8_46">USD_1/#REF!</definedName>
    <definedName name="YEN_1_1_8_7">USD_1/#REF!</definedName>
    <definedName name="YEN_1_1_8_8">USD_1/#REF!</definedName>
    <definedName name="YEN_1_8">NA()</definedName>
    <definedName name="YEN_2">USD_2/#REF!</definedName>
    <definedName name="YEN_2_1">USD_2/#REF!</definedName>
    <definedName name="YEN_2_1_28">USD_2/#REF!</definedName>
    <definedName name="YEN_2_1_34">USD_2/#REF!</definedName>
    <definedName name="YEN_2_1_4">USD_2/#REF!</definedName>
    <definedName name="YEN_2_1_46">USD_2/#REF!</definedName>
    <definedName name="YEN_2_1_7">USD_2/#REF!</definedName>
    <definedName name="YEN_2_1_8">USD_2/#REF!</definedName>
    <definedName name="YEN_2_1_8_28">USD_2/#REF!</definedName>
    <definedName name="YEN_2_1_8_34">USD_2/#REF!</definedName>
    <definedName name="YEN_2_1_8_4">USD_2/#REF!</definedName>
    <definedName name="YEN_2_1_8_46">USD_2/#REF!</definedName>
    <definedName name="YEN_2_1_8_7">USD_2/#REF!</definedName>
    <definedName name="YEN_2_1_8_8">USD_2/#REF!</definedName>
    <definedName name="YEN_2_28">USD_2/#REF!</definedName>
    <definedName name="YEN_2_34">USD_2/#REF!</definedName>
    <definedName name="YEN_2_4">USD_2/#REF!</definedName>
    <definedName name="YEN_2_46">USD_2/#REF!</definedName>
    <definedName name="YEN_2_7">USD_2/#REF!</definedName>
    <definedName name="YEN_2_8">USD_2/#REF!</definedName>
    <definedName name="YEN_2_8_28">USD_2/#REF!</definedName>
    <definedName name="YEN_2_8_34">USD_2/#REF!</definedName>
    <definedName name="YEN_2_8_4">USD_2/#REF!</definedName>
    <definedName name="YEN_2_8_46">USD_2/#REF!</definedName>
    <definedName name="YEN_2_8_7">USD_2/#REF!</definedName>
    <definedName name="YEN_2_8_8">USD_2/#REF!</definedName>
    <definedName name="YEN_8">NA()</definedName>
    <definedName name="YEN_9">NA()</definedName>
    <definedName name="YVR">[6]Value!$AE$24</definedName>
    <definedName name="YY">4</definedName>
    <definedName name="YY_1">4</definedName>
    <definedName name="YY_2">4</definedName>
    <definedName name="zz">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78" i="1" l="1"/>
  <c r="AM78" i="1"/>
  <c r="AK78" i="1"/>
  <c r="AJ78" i="1"/>
  <c r="AI78" i="1"/>
  <c r="AH78" i="1"/>
  <c r="AF78" i="1"/>
  <c r="AE78" i="1"/>
  <c r="AD78" i="1"/>
  <c r="AB78" i="1"/>
  <c r="Z78" i="1"/>
  <c r="X78" i="1"/>
  <c r="W78" i="1"/>
  <c r="V78" i="1"/>
  <c r="T78" i="1"/>
  <c r="S78" i="1"/>
  <c r="R78" i="1"/>
  <c r="Q78" i="1"/>
  <c r="P78" i="1"/>
  <c r="O78" i="1"/>
  <c r="N78" i="1"/>
  <c r="M78" i="1"/>
  <c r="K78" i="1"/>
  <c r="J78" i="1"/>
  <c r="I78" i="1"/>
  <c r="H78" i="1"/>
  <c r="G78" i="1"/>
  <c r="F78" i="1"/>
  <c r="E78" i="1"/>
  <c r="AL75" i="1"/>
  <c r="AL74" i="1" s="1"/>
  <c r="Y75" i="1"/>
  <c r="U75" i="1"/>
  <c r="Q75" i="1"/>
  <c r="M75" i="1"/>
  <c r="M74" i="1" s="1"/>
  <c r="H75" i="1"/>
  <c r="D75" i="1"/>
  <c r="H74" i="1"/>
  <c r="AN73" i="1"/>
  <c r="AM73" i="1"/>
  <c r="AL73" i="1"/>
  <c r="E73" i="1"/>
  <c r="AG72" i="1"/>
  <c r="AC72" i="1"/>
  <c r="U72" i="1"/>
  <c r="K72" i="1"/>
  <c r="AC71" i="1"/>
  <c r="AG70" i="1"/>
  <c r="AC70" i="1"/>
  <c r="U70" i="1"/>
  <c r="Q70" i="1"/>
  <c r="C70" i="1"/>
  <c r="AG69" i="1"/>
  <c r="U69" i="1"/>
  <c r="Q69" i="1"/>
  <c r="C69" i="1"/>
  <c r="AO68" i="1"/>
  <c r="AO73" i="1" s="1"/>
  <c r="AK68" i="1"/>
  <c r="AK73" i="1" s="1"/>
  <c r="AJ68" i="1"/>
  <c r="AJ73" i="1" s="1"/>
  <c r="AI68" i="1"/>
  <c r="AI73" i="1" s="1"/>
  <c r="AH68" i="1"/>
  <c r="AH73" i="1" s="1"/>
  <c r="AF68" i="1"/>
  <c r="AF73" i="1" s="1"/>
  <c r="AE68" i="1"/>
  <c r="AE73" i="1" s="1"/>
  <c r="AC68" i="1"/>
  <c r="AC73" i="1" s="1"/>
  <c r="AB68" i="1"/>
  <c r="AB73" i="1" s="1"/>
  <c r="Z68" i="1"/>
  <c r="Z73" i="1" s="1"/>
  <c r="X68" i="1"/>
  <c r="X73" i="1" s="1"/>
  <c r="W68" i="1"/>
  <c r="W73" i="1" s="1"/>
  <c r="V68" i="1"/>
  <c r="V73" i="1" s="1"/>
  <c r="T68" i="1"/>
  <c r="T73" i="1" s="1"/>
  <c r="S68" i="1"/>
  <c r="S73" i="1" s="1"/>
  <c r="R68" i="1"/>
  <c r="R73" i="1" s="1"/>
  <c r="P68" i="1"/>
  <c r="P73" i="1" s="1"/>
  <c r="O68" i="1"/>
  <c r="O73" i="1" s="1"/>
  <c r="N68" i="1"/>
  <c r="N73" i="1" s="1"/>
  <c r="M68" i="1"/>
  <c r="M73" i="1" s="1"/>
  <c r="K68" i="1"/>
  <c r="K73" i="1" s="1"/>
  <c r="J68" i="1"/>
  <c r="J73" i="1" s="1"/>
  <c r="I68" i="1"/>
  <c r="I73" i="1" s="1"/>
  <c r="H68" i="1"/>
  <c r="H73" i="1" s="1"/>
  <c r="E68" i="1"/>
  <c r="AG67" i="1"/>
  <c r="AG78" i="1" s="1"/>
  <c r="U67" i="1"/>
  <c r="U78" i="1" s="1"/>
  <c r="D67" i="1"/>
  <c r="D78" i="1" s="1"/>
  <c r="C67" i="1"/>
  <c r="C78" i="1" s="1"/>
  <c r="AG66" i="1"/>
  <c r="AG65" i="1"/>
  <c r="U65" i="1"/>
  <c r="D65" i="1"/>
  <c r="C65" i="1"/>
  <c r="C68" i="1" s="1"/>
  <c r="C73" i="1" s="1"/>
  <c r="AD64" i="1"/>
  <c r="AD61" i="1" s="1"/>
  <c r="AC64" i="1"/>
  <c r="Y64" i="1"/>
  <c r="Y68" i="1" s="1"/>
  <c r="Y73" i="1" s="1"/>
  <c r="Y74" i="1" s="1"/>
  <c r="Q64" i="1"/>
  <c r="G64" i="1"/>
  <c r="F64" i="1"/>
  <c r="E64" i="1"/>
  <c r="D64" i="1"/>
  <c r="C64" i="1"/>
  <c r="AN62" i="1"/>
  <c r="AA62" i="1"/>
  <c r="AK61" i="1"/>
  <c r="AK62" i="1" s="1"/>
  <c r="K61" i="1"/>
  <c r="K62" i="1" s="1"/>
  <c r="BH60" i="1"/>
  <c r="AN60" i="1"/>
  <c r="AM60" i="1"/>
  <c r="AM62" i="1" s="1"/>
  <c r="AK60" i="1"/>
  <c r="AJ60" i="1"/>
  <c r="AJ61" i="1" s="1"/>
  <c r="AJ62" i="1" s="1"/>
  <c r="AI60" i="1"/>
  <c r="M60" i="1"/>
  <c r="M61" i="1" s="1"/>
  <c r="M62" i="1" s="1"/>
  <c r="K60" i="1"/>
  <c r="J60" i="1"/>
  <c r="U56" i="1"/>
  <c r="AG54" i="1"/>
  <c r="AG52" i="1" s="1"/>
  <c r="AC54" i="1"/>
  <c r="M54" i="1"/>
  <c r="K54" i="1"/>
  <c r="AG53" i="1"/>
  <c r="AC53" i="1"/>
  <c r="Z53" i="1"/>
  <c r="Y53" i="1"/>
  <c r="Y52" i="1" s="1"/>
  <c r="W53" i="1"/>
  <c r="V53" i="1"/>
  <c r="Q53" i="1"/>
  <c r="Q52" i="1" s="1"/>
  <c r="P53" i="1"/>
  <c r="O53" i="1"/>
  <c r="N53" i="1"/>
  <c r="K53" i="1"/>
  <c r="H53" i="1"/>
  <c r="H52" i="1" s="1"/>
  <c r="G53" i="1"/>
  <c r="F53" i="1"/>
  <c r="E53" i="1"/>
  <c r="D53" i="1"/>
  <c r="C53" i="1"/>
  <c r="C52" i="1" s="1"/>
  <c r="BH52" i="1"/>
  <c r="AO52" i="1"/>
  <c r="AN52" i="1"/>
  <c r="AM52" i="1"/>
  <c r="AL52" i="1"/>
  <c r="AK52" i="1"/>
  <c r="AJ52" i="1"/>
  <c r="AI52" i="1"/>
  <c r="AH52" i="1"/>
  <c r="AF52" i="1"/>
  <c r="AE52" i="1"/>
  <c r="AD52" i="1"/>
  <c r="AB52" i="1"/>
  <c r="Z52" i="1"/>
  <c r="X52" i="1"/>
  <c r="W52" i="1"/>
  <c r="V52" i="1"/>
  <c r="T52" i="1"/>
  <c r="S52" i="1"/>
  <c r="R52" i="1"/>
  <c r="P52" i="1"/>
  <c r="O52" i="1"/>
  <c r="N52" i="1"/>
  <c r="J52" i="1"/>
  <c r="I52" i="1"/>
  <c r="F52" i="1"/>
  <c r="E52" i="1"/>
  <c r="D52" i="1"/>
  <c r="AG51" i="1"/>
  <c r="AC51" i="1"/>
  <c r="U51" i="1"/>
  <c r="M51" i="1"/>
  <c r="M52" i="1" s="1"/>
  <c r="K51" i="1"/>
  <c r="K52" i="1" s="1"/>
  <c r="BH50" i="1"/>
  <c r="AL50" i="1"/>
  <c r="AL55" i="1" s="1"/>
  <c r="AI50" i="1"/>
  <c r="AI56" i="1" s="1"/>
  <c r="AH50" i="1"/>
  <c r="AD50" i="1"/>
  <c r="Y50" i="1"/>
  <c r="U50" i="1"/>
  <c r="U55" i="1" s="1"/>
  <c r="Q50" i="1"/>
  <c r="M50" i="1"/>
  <c r="M55" i="1" s="1"/>
  <c r="H50" i="1"/>
  <c r="D50" i="1"/>
  <c r="D55" i="1" s="1"/>
  <c r="AG49" i="1"/>
  <c r="AC49" i="1"/>
  <c r="K49" i="1"/>
  <c r="BH48" i="1"/>
  <c r="AO48" i="1"/>
  <c r="AO75" i="1" s="1"/>
  <c r="AN48" i="1"/>
  <c r="AM48" i="1"/>
  <c r="AL48" i="1"/>
  <c r="AK48" i="1"/>
  <c r="AK75" i="1" s="1"/>
  <c r="AK74" i="1" s="1"/>
  <c r="AJ48" i="1"/>
  <c r="AI48" i="1"/>
  <c r="AH48" i="1"/>
  <c r="AF48" i="1"/>
  <c r="AE48" i="1"/>
  <c r="AD48" i="1"/>
  <c r="AB48" i="1"/>
  <c r="Z48" i="1"/>
  <c r="Y48" i="1"/>
  <c r="X48" i="1"/>
  <c r="X75" i="1" s="1"/>
  <c r="W48" i="1"/>
  <c r="V48" i="1"/>
  <c r="U48" i="1"/>
  <c r="T48" i="1"/>
  <c r="S48" i="1"/>
  <c r="R48" i="1"/>
  <c r="R50" i="1" s="1"/>
  <c r="Q48" i="1"/>
  <c r="P48" i="1"/>
  <c r="O48" i="1"/>
  <c r="N48" i="1"/>
  <c r="M48" i="1"/>
  <c r="J48" i="1"/>
  <c r="I48" i="1"/>
  <c r="I75" i="1" s="1"/>
  <c r="H48" i="1"/>
  <c r="G48" i="1"/>
  <c r="G75" i="1" s="1"/>
  <c r="F48" i="1"/>
  <c r="E48" i="1"/>
  <c r="D48" i="1"/>
  <c r="C48" i="1"/>
  <c r="C75" i="1" s="1"/>
  <c r="AG47" i="1"/>
  <c r="AC47" i="1"/>
  <c r="AC48" i="1" s="1"/>
  <c r="AD75" i="1" s="1"/>
  <c r="K47" i="1"/>
  <c r="AG46" i="1"/>
  <c r="AC46" i="1"/>
  <c r="K46" i="1"/>
  <c r="K48" i="1" s="1"/>
  <c r="BH44" i="1"/>
  <c r="AN44" i="1"/>
  <c r="AM44" i="1"/>
  <c r="AK42" i="1"/>
  <c r="AJ42" i="1"/>
  <c r="AI42" i="1"/>
  <c r="AH42" i="1"/>
  <c r="AF42" i="1"/>
  <c r="AE42" i="1"/>
  <c r="AD42" i="1"/>
  <c r="AC42" i="1"/>
  <c r="AB42" i="1"/>
  <c r="Z42" i="1"/>
  <c r="Y42" i="1"/>
  <c r="X42" i="1"/>
  <c r="W42" i="1"/>
  <c r="V42" i="1"/>
  <c r="U42" i="1"/>
  <c r="T42" i="1"/>
  <c r="S42" i="1"/>
  <c r="R42" i="1"/>
  <c r="Q42" i="1"/>
  <c r="P42" i="1"/>
  <c r="O42" i="1"/>
  <c r="N42" i="1"/>
  <c r="M42" i="1"/>
  <c r="K42" i="1"/>
  <c r="J42" i="1"/>
  <c r="I42" i="1"/>
  <c r="H42" i="1"/>
  <c r="G42" i="1"/>
  <c r="F42" i="1"/>
  <c r="E42" i="1"/>
  <c r="D42" i="1"/>
  <c r="C42" i="1"/>
  <c r="AG40" i="1"/>
  <c r="AC40" i="1"/>
  <c r="Y40" i="1"/>
  <c r="Q40" i="1"/>
  <c r="M40" i="1"/>
  <c r="AO40" i="1" s="1"/>
  <c r="K40" i="1"/>
  <c r="AO39" i="1"/>
  <c r="AG39" i="1"/>
  <c r="AC39" i="1"/>
  <c r="Y39" i="1"/>
  <c r="Q39" i="1"/>
  <c r="M39" i="1"/>
  <c r="K39" i="1"/>
  <c r="AO38" i="1"/>
  <c r="AG38" i="1"/>
  <c r="AC38" i="1"/>
  <c r="Y38" i="1"/>
  <c r="Q38" i="1"/>
  <c r="K38" i="1"/>
  <c r="BH37" i="1"/>
  <c r="AN37" i="1"/>
  <c r="AM37" i="1"/>
  <c r="AL37" i="1"/>
  <c r="AK37" i="1"/>
  <c r="AJ37" i="1"/>
  <c r="AI37" i="1"/>
  <c r="AH37" i="1"/>
  <c r="AG37" i="1"/>
  <c r="AF37" i="1"/>
  <c r="AE37" i="1"/>
  <c r="AD37" i="1"/>
  <c r="AC37" i="1"/>
  <c r="Y37" i="1"/>
  <c r="M37" i="1"/>
  <c r="J37" i="1"/>
  <c r="I37" i="1"/>
  <c r="BH36" i="1"/>
  <c r="AN36" i="1"/>
  <c r="AM36" i="1"/>
  <c r="AK36" i="1"/>
  <c r="AJ36" i="1"/>
  <c r="AI36" i="1"/>
  <c r="AH36" i="1"/>
  <c r="Y36" i="1"/>
  <c r="S36" i="1"/>
  <c r="Q36" i="1"/>
  <c r="M36" i="1"/>
  <c r="K36" i="1"/>
  <c r="J36" i="1"/>
  <c r="I36" i="1"/>
  <c r="BJ35" i="1"/>
  <c r="AO35" i="1"/>
  <c r="AG35" i="1"/>
  <c r="AC35" i="1"/>
  <c r="AC31" i="1"/>
  <c r="Y31" i="1"/>
  <c r="X31" i="1"/>
  <c r="W31" i="1" s="1"/>
  <c r="V31" i="1" s="1"/>
  <c r="U31" i="1" s="1"/>
  <c r="T31" i="1" s="1"/>
  <c r="S31" i="1" s="1"/>
  <c r="R31" i="1" s="1"/>
  <c r="Q31" i="1" s="1"/>
  <c r="P31" i="1" s="1"/>
  <c r="O31" i="1" s="1"/>
  <c r="N31" i="1" s="1"/>
  <c r="I31" i="1"/>
  <c r="AL30" i="1"/>
  <c r="AO30" i="1" s="1"/>
  <c r="AG30" i="1"/>
  <c r="AC30" i="1"/>
  <c r="Y30" i="1"/>
  <c r="U30" i="1"/>
  <c r="AN29" i="1"/>
  <c r="W29" i="1"/>
  <c r="AD28" i="1"/>
  <c r="AO25" i="1"/>
  <c r="AL25" i="1"/>
  <c r="AG25" i="1"/>
  <c r="AC25" i="1"/>
  <c r="W25" i="1"/>
  <c r="BH24" i="1"/>
  <c r="BH27" i="1" s="1"/>
  <c r="BH32" i="1" s="1"/>
  <c r="AN24" i="1"/>
  <c r="AN27" i="1" s="1"/>
  <c r="AN32" i="1" s="1"/>
  <c r="H24" i="1"/>
  <c r="H27" i="1" s="1"/>
  <c r="G24" i="1"/>
  <c r="G27" i="1" s="1"/>
  <c r="BJ23" i="1"/>
  <c r="AL23" i="1"/>
  <c r="AG23" i="1"/>
  <c r="AG42" i="1" s="1"/>
  <c r="BJ22" i="1"/>
  <c r="AO22" i="1"/>
  <c r="AL22" i="1"/>
  <c r="AG22" i="1"/>
  <c r="AC22" i="1"/>
  <c r="W22" i="1"/>
  <c r="AO21" i="1"/>
  <c r="AL21" i="1"/>
  <c r="AG21" i="1"/>
  <c r="AC21" i="1"/>
  <c r="AN20" i="1"/>
  <c r="AN28" i="1" s="1"/>
  <c r="AK20" i="1"/>
  <c r="AK29" i="1" s="1"/>
  <c r="AJ20" i="1"/>
  <c r="AD20" i="1"/>
  <c r="U20" i="1"/>
  <c r="M20" i="1"/>
  <c r="M28" i="1" s="1"/>
  <c r="K20" i="1"/>
  <c r="K29" i="1" s="1"/>
  <c r="J20" i="1"/>
  <c r="G20" i="1"/>
  <c r="AO19" i="1"/>
  <c r="AL19" i="1"/>
  <c r="AG19" i="1"/>
  <c r="AC19" i="1"/>
  <c r="AO18" i="1"/>
  <c r="AL18" i="1"/>
  <c r="AG18" i="1"/>
  <c r="AC18" i="1"/>
  <c r="BH17" i="1"/>
  <c r="BH20" i="1" s="1"/>
  <c r="AN17" i="1"/>
  <c r="AM17" i="1"/>
  <c r="AM20" i="1" s="1"/>
  <c r="AK17" i="1"/>
  <c r="AJ17" i="1"/>
  <c r="AI17" i="1"/>
  <c r="AI20" i="1" s="1"/>
  <c r="AH17" i="1"/>
  <c r="AH20" i="1" s="1"/>
  <c r="AE17" i="1"/>
  <c r="AE20" i="1" s="1"/>
  <c r="AD17" i="1"/>
  <c r="AB17" i="1"/>
  <c r="AB20" i="1" s="1"/>
  <c r="Y17" i="1"/>
  <c r="Y20" i="1" s="1"/>
  <c r="V17" i="1"/>
  <c r="V20" i="1" s="1"/>
  <c r="U17" i="1"/>
  <c r="S17" i="1"/>
  <c r="S20" i="1" s="1"/>
  <c r="Q17" i="1"/>
  <c r="Q20" i="1" s="1"/>
  <c r="N17" i="1"/>
  <c r="N20" i="1" s="1"/>
  <c r="M17" i="1"/>
  <c r="K17" i="1"/>
  <c r="J17" i="1"/>
  <c r="I17" i="1"/>
  <c r="I20" i="1" s="1"/>
  <c r="H17" i="1"/>
  <c r="H20" i="1" s="1"/>
  <c r="G17" i="1"/>
  <c r="BJ16" i="1"/>
  <c r="AL16" i="1"/>
  <c r="AG16" i="1"/>
  <c r="AC16" i="1"/>
  <c r="AC78" i="1" s="1"/>
  <c r="Y16" i="1"/>
  <c r="Y78" i="1" s="1"/>
  <c r="BJ15" i="1"/>
  <c r="AL15" i="1"/>
  <c r="AH15" i="1"/>
  <c r="AH60" i="1" s="1"/>
  <c r="AG15" i="1"/>
  <c r="AF15" i="1"/>
  <c r="AF17" i="1" s="1"/>
  <c r="AF20" i="1" s="1"/>
  <c r="AE15" i="1"/>
  <c r="AD15" i="1"/>
  <c r="AD60" i="1" s="1"/>
  <c r="AC15" i="1"/>
  <c r="AC17" i="1" s="1"/>
  <c r="AC20" i="1" s="1"/>
  <c r="AB15" i="1"/>
  <c r="AB60" i="1" s="1"/>
  <c r="Z15" i="1"/>
  <c r="Y15" i="1"/>
  <c r="Y60" i="1" s="1"/>
  <c r="X15" i="1"/>
  <c r="W15" i="1"/>
  <c r="W17" i="1" s="1"/>
  <c r="W20" i="1" s="1"/>
  <c r="V15" i="1"/>
  <c r="U15" i="1"/>
  <c r="U60" i="1" s="1"/>
  <c r="T15" i="1"/>
  <c r="T17" i="1" s="1"/>
  <c r="T20" i="1" s="1"/>
  <c r="S15" i="1"/>
  <c r="S60" i="1" s="1"/>
  <c r="R15" i="1"/>
  <c r="Q15" i="1"/>
  <c r="Q60" i="1" s="1"/>
  <c r="P15" i="1"/>
  <c r="O15" i="1"/>
  <c r="O17" i="1" s="1"/>
  <c r="O20" i="1" s="1"/>
  <c r="O24" i="1" s="1"/>
  <c r="O27" i="1" s="1"/>
  <c r="N15" i="1"/>
  <c r="I15" i="1"/>
  <c r="I60" i="1" s="1"/>
  <c r="H15" i="1"/>
  <c r="H60" i="1" s="1"/>
  <c r="G15" i="1"/>
  <c r="F15" i="1"/>
  <c r="E15" i="1"/>
  <c r="E36" i="1" s="1"/>
  <c r="D15" i="1"/>
  <c r="C15" i="1"/>
  <c r="C17" i="1" s="1"/>
  <c r="C20" i="1" s="1"/>
  <c r="BJ12" i="1"/>
  <c r="AL12" i="1"/>
  <c r="AO12" i="1" s="1"/>
  <c r="AI12" i="1"/>
  <c r="AH12" i="1"/>
  <c r="AF12" i="1"/>
  <c r="AG12" i="1" s="1"/>
  <c r="AE12" i="1"/>
  <c r="AD12" i="1"/>
  <c r="AC12" i="1"/>
  <c r="AB12" i="1"/>
  <c r="Z12" i="1"/>
  <c r="Y12" i="1"/>
  <c r="X12" i="1"/>
  <c r="W12" i="1"/>
  <c r="V12" i="1"/>
  <c r="U12" i="1"/>
  <c r="T12" i="1"/>
  <c r="S12" i="1"/>
  <c r="R12" i="1"/>
  <c r="Q12" i="1"/>
  <c r="P12" i="1"/>
  <c r="O12" i="1"/>
  <c r="N12" i="1"/>
  <c r="I12" i="1"/>
  <c r="H12" i="1"/>
  <c r="G12" i="1"/>
  <c r="F12" i="1"/>
  <c r="E12" i="1"/>
  <c r="D12" i="1"/>
  <c r="C12" i="1"/>
  <c r="BJ9" i="1"/>
  <c r="AO9" i="1"/>
  <c r="AG9" i="1"/>
  <c r="BH7" i="1"/>
  <c r="AN7" i="1"/>
  <c r="AM7" i="1"/>
  <c r="AL7" i="1"/>
  <c r="AK7" i="1"/>
  <c r="AJ7" i="1"/>
  <c r="AI7" i="1"/>
  <c r="AH7" i="1"/>
  <c r="AG7" i="1"/>
  <c r="AF7" i="1"/>
  <c r="AE7" i="1"/>
  <c r="AD7" i="1"/>
  <c r="AB7" i="1"/>
  <c r="Z7" i="1"/>
  <c r="Y7" i="1"/>
  <c r="X7" i="1"/>
  <c r="W7" i="1"/>
  <c r="V7" i="1"/>
  <c r="U7" i="1"/>
  <c r="T7" i="1"/>
  <c r="S7" i="1"/>
  <c r="R7" i="1"/>
  <c r="Q7" i="1"/>
  <c r="P7" i="1"/>
  <c r="O7" i="1"/>
  <c r="N7" i="1"/>
  <c r="M7" i="1"/>
  <c r="K7" i="1"/>
  <c r="J7" i="1"/>
  <c r="I7" i="1"/>
  <c r="G7" i="1"/>
  <c r="F7" i="1"/>
  <c r="E7" i="1"/>
  <c r="D7" i="1"/>
  <c r="C7" i="1"/>
  <c r="AO6" i="1"/>
  <c r="AG6" i="1"/>
  <c r="AC6" i="1"/>
  <c r="AC7" i="1" s="1"/>
  <c r="H6" i="1"/>
  <c r="H7" i="1" s="1"/>
  <c r="G6" i="1"/>
  <c r="AO5" i="1"/>
  <c r="AO7" i="1" s="1"/>
  <c r="AG5" i="1"/>
  <c r="AC5" i="1"/>
  <c r="H5" i="1"/>
  <c r="G5" i="1"/>
  <c r="K4" i="1"/>
  <c r="J4" i="1"/>
  <c r="I4" i="1"/>
  <c r="H4" i="1"/>
  <c r="K37" i="1" l="1"/>
  <c r="AO37" i="1"/>
  <c r="S29" i="1"/>
  <c r="S24" i="1"/>
  <c r="S27" i="1" s="1"/>
  <c r="S28" i="1"/>
  <c r="AB29" i="1"/>
  <c r="AB28" i="1"/>
  <c r="AB24" i="1"/>
  <c r="AB27" i="1" s="1"/>
  <c r="O43" i="1"/>
  <c r="O44" i="1" s="1"/>
  <c r="O32" i="1"/>
  <c r="D60" i="1"/>
  <c r="D17" i="1"/>
  <c r="D20" i="1" s="1"/>
  <c r="J29" i="1"/>
  <c r="J28" i="1"/>
  <c r="J24" i="1"/>
  <c r="J27" i="1" s="1"/>
  <c r="AG36" i="1"/>
  <c r="AG17" i="1"/>
  <c r="AG20" i="1" s="1"/>
  <c r="AI28" i="1"/>
  <c r="AI29" i="1"/>
  <c r="AI24" i="1"/>
  <c r="AI27" i="1" s="1"/>
  <c r="AD55" i="1"/>
  <c r="AD56" i="1"/>
  <c r="F36" i="1"/>
  <c r="F17" i="1"/>
  <c r="F20" i="1" s="1"/>
  <c r="R36" i="1"/>
  <c r="R17" i="1"/>
  <c r="R20" i="1" s="1"/>
  <c r="R60" i="1"/>
  <c r="Z17" i="1"/>
  <c r="Z20" i="1" s="1"/>
  <c r="Z60" i="1"/>
  <c r="Z36" i="1"/>
  <c r="AL60" i="1"/>
  <c r="AL36" i="1"/>
  <c r="AL17" i="1"/>
  <c r="AL20" i="1" s="1"/>
  <c r="AO15" i="1"/>
  <c r="H28" i="1"/>
  <c r="H29" i="1"/>
  <c r="G43" i="1"/>
  <c r="G44" i="1" s="1"/>
  <c r="G32" i="1"/>
  <c r="R56" i="1"/>
  <c r="R55" i="1"/>
  <c r="P36" i="1"/>
  <c r="P60" i="1"/>
  <c r="P17" i="1"/>
  <c r="P20" i="1" s="1"/>
  <c r="V28" i="1"/>
  <c r="V29" i="1"/>
  <c r="V24" i="1"/>
  <c r="V27" i="1" s="1"/>
  <c r="H32" i="1"/>
  <c r="H43" i="1"/>
  <c r="H44" i="1" s="1"/>
  <c r="T29" i="1"/>
  <c r="T28" i="1"/>
  <c r="T24" i="1"/>
  <c r="T27" i="1" s="1"/>
  <c r="AC28" i="1"/>
  <c r="AC24" i="1"/>
  <c r="AC27" i="1" s="1"/>
  <c r="Y28" i="1"/>
  <c r="Y29" i="1"/>
  <c r="AM28" i="1"/>
  <c r="AM29" i="1"/>
  <c r="AM24" i="1"/>
  <c r="AM27" i="1" s="1"/>
  <c r="AM32" i="1" s="1"/>
  <c r="J75" i="1"/>
  <c r="J74" i="1" s="1"/>
  <c r="J50" i="1"/>
  <c r="AM75" i="1"/>
  <c r="AM74" i="1" s="1"/>
  <c r="AM50" i="1"/>
  <c r="H55" i="1"/>
  <c r="H56" i="1"/>
  <c r="H77" i="1" s="1"/>
  <c r="Q28" i="1"/>
  <c r="Q29" i="1"/>
  <c r="AC52" i="1"/>
  <c r="M24" i="1"/>
  <c r="M27" i="1" s="1"/>
  <c r="M43" i="1" s="1"/>
  <c r="M29" i="1"/>
  <c r="AG29" i="1"/>
  <c r="Q24" i="1"/>
  <c r="Q27" i="1" s="1"/>
  <c r="BH28" i="1"/>
  <c r="BH29" i="1"/>
  <c r="Y24" i="1"/>
  <c r="Y27" i="1" s="1"/>
  <c r="D36" i="1"/>
  <c r="X36" i="1"/>
  <c r="X60" i="1"/>
  <c r="X17" i="1"/>
  <c r="X20" i="1" s="1"/>
  <c r="AH28" i="1"/>
  <c r="AH29" i="1"/>
  <c r="I28" i="1"/>
  <c r="I29" i="1"/>
  <c r="I24" i="1"/>
  <c r="I27" i="1" s="1"/>
  <c r="I62" i="1"/>
  <c r="I61" i="1"/>
  <c r="U29" i="1"/>
  <c r="U28" i="1"/>
  <c r="U24" i="1"/>
  <c r="U27" i="1" s="1"/>
  <c r="C28" i="1"/>
  <c r="C29" i="1" s="1"/>
  <c r="C24" i="1"/>
  <c r="C27" i="1" s="1"/>
  <c r="O29" i="1"/>
  <c r="O28" i="1"/>
  <c r="W24" i="1"/>
  <c r="W27" i="1" s="1"/>
  <c r="W28" i="1"/>
  <c r="AF24" i="1"/>
  <c r="AF27" i="1" s="1"/>
  <c r="AF29" i="1"/>
  <c r="AF28" i="1"/>
  <c r="AL78" i="1"/>
  <c r="AO16" i="1"/>
  <c r="AO78" i="1" s="1"/>
  <c r="N28" i="1"/>
  <c r="N24" i="1"/>
  <c r="N27" i="1" s="1"/>
  <c r="N29" i="1"/>
  <c r="AE28" i="1"/>
  <c r="AE24" i="1"/>
  <c r="AE27" i="1" s="1"/>
  <c r="AE29" i="1"/>
  <c r="AD24" i="1"/>
  <c r="AD27" i="1" s="1"/>
  <c r="AD29" i="1"/>
  <c r="AL42" i="1"/>
  <c r="AO42" i="1" s="1"/>
  <c r="AO23" i="1"/>
  <c r="AH24" i="1"/>
  <c r="AH27" i="1" s="1"/>
  <c r="F60" i="1"/>
  <c r="AJ29" i="1"/>
  <c r="AJ28" i="1"/>
  <c r="AJ24" i="1"/>
  <c r="AJ27" i="1" s="1"/>
  <c r="G36" i="1"/>
  <c r="G60" i="1"/>
  <c r="S62" i="1"/>
  <c r="S61" i="1"/>
  <c r="AB61" i="1"/>
  <c r="AB62" i="1" s="1"/>
  <c r="H36" i="1"/>
  <c r="U36" i="1"/>
  <c r="C74" i="1"/>
  <c r="AE75" i="1"/>
  <c r="AE50" i="1"/>
  <c r="AN75" i="1"/>
  <c r="AN74" i="1" s="1"/>
  <c r="I50" i="1"/>
  <c r="AH55" i="1"/>
  <c r="AH56" i="1"/>
  <c r="D56" i="1"/>
  <c r="D77" i="1" s="1"/>
  <c r="AC60" i="1"/>
  <c r="AC36" i="1"/>
  <c r="U53" i="1"/>
  <c r="G52" i="1"/>
  <c r="H61" i="1"/>
  <c r="H62" i="1"/>
  <c r="N75" i="1"/>
  <c r="N74" i="1" s="1"/>
  <c r="N50" i="1"/>
  <c r="AD62" i="1"/>
  <c r="K24" i="1"/>
  <c r="K27" i="1" s="1"/>
  <c r="AK24" i="1"/>
  <c r="AK27" i="1" s="1"/>
  <c r="AK43" i="1" s="1"/>
  <c r="E75" i="1"/>
  <c r="E74" i="1" s="1"/>
  <c r="E50" i="1"/>
  <c r="T60" i="1"/>
  <c r="T36" i="1"/>
  <c r="V75" i="1"/>
  <c r="V74" i="1" s="1"/>
  <c r="V50" i="1"/>
  <c r="E17" i="1"/>
  <c r="E20" i="1" s="1"/>
  <c r="G28" i="1"/>
  <c r="G29" i="1"/>
  <c r="AK28" i="1"/>
  <c r="K75" i="1"/>
  <c r="K74" i="1" s="1"/>
  <c r="K50" i="1"/>
  <c r="T76" i="1"/>
  <c r="W75" i="1"/>
  <c r="W74" i="1" s="1"/>
  <c r="Q55" i="1"/>
  <c r="Q56" i="1"/>
  <c r="D61" i="1"/>
  <c r="N60" i="1"/>
  <c r="N36" i="1"/>
  <c r="V60" i="1"/>
  <c r="V36" i="1"/>
  <c r="AE60" i="1"/>
  <c r="AG60" i="1" s="1"/>
  <c r="AE36" i="1"/>
  <c r="AB36" i="1"/>
  <c r="F75" i="1"/>
  <c r="X74" i="1"/>
  <c r="AI75" i="1"/>
  <c r="AI74" i="1" s="1"/>
  <c r="BH55" i="1"/>
  <c r="BH56" i="1"/>
  <c r="M56" i="1"/>
  <c r="M77" i="1" s="1"/>
  <c r="C60" i="1"/>
  <c r="C36" i="1"/>
  <c r="O60" i="1"/>
  <c r="O36" i="1"/>
  <c r="W60" i="1"/>
  <c r="W36" i="1"/>
  <c r="AF60" i="1"/>
  <c r="AF36" i="1"/>
  <c r="AC29" i="1"/>
  <c r="AD36" i="1"/>
  <c r="AG48" i="1"/>
  <c r="G74" i="1"/>
  <c r="AO76" i="1"/>
  <c r="AJ75" i="1"/>
  <c r="AJ74" i="1" s="1"/>
  <c r="AJ50" i="1"/>
  <c r="AI55" i="1"/>
  <c r="AL56" i="1"/>
  <c r="F61" i="1"/>
  <c r="W76" i="1"/>
  <c r="R75" i="1"/>
  <c r="R74" i="1" s="1"/>
  <c r="Z75" i="1"/>
  <c r="Z74" i="1" s="1"/>
  <c r="Y55" i="1"/>
  <c r="Y56" i="1"/>
  <c r="R76" i="1"/>
  <c r="Y61" i="1"/>
  <c r="Y62" i="1"/>
  <c r="AH61" i="1"/>
  <c r="AH62" i="1"/>
  <c r="K28" i="1"/>
  <c r="AC75" i="1"/>
  <c r="AC74" i="1" s="1"/>
  <c r="AC50" i="1"/>
  <c r="AC55" i="1" s="1"/>
  <c r="I74" i="1"/>
  <c r="S75" i="1"/>
  <c r="S74" i="1" s="1"/>
  <c r="S50" i="1"/>
  <c r="AB75" i="1"/>
  <c r="AB50" i="1"/>
  <c r="Z50" i="1"/>
  <c r="U52" i="1"/>
  <c r="E60" i="1"/>
  <c r="E61" i="1" s="1"/>
  <c r="AI61" i="1"/>
  <c r="AI62" i="1" s="1"/>
  <c r="Q61" i="1"/>
  <c r="Q62" i="1" s="1"/>
  <c r="Q68" i="1"/>
  <c r="Q73" i="1" s="1"/>
  <c r="Q74" i="1" s="1"/>
  <c r="Z76" i="1"/>
  <c r="C50" i="1"/>
  <c r="T50" i="1"/>
  <c r="AK50" i="1"/>
  <c r="J61" i="1"/>
  <c r="J62" i="1" s="1"/>
  <c r="D68" i="1"/>
  <c r="D73" i="1" s="1"/>
  <c r="D74" i="1" s="1"/>
  <c r="AD68" i="1"/>
  <c r="AD73" i="1" s="1"/>
  <c r="AG73" i="1" s="1"/>
  <c r="T75" i="1"/>
  <c r="T74" i="1" s="1"/>
  <c r="Q76" i="1"/>
  <c r="U64" i="1"/>
  <c r="F68" i="1"/>
  <c r="F73" i="1" s="1"/>
  <c r="AB76" i="1"/>
  <c r="F50" i="1"/>
  <c r="O50" i="1"/>
  <c r="W50" i="1"/>
  <c r="AF50" i="1"/>
  <c r="AN50" i="1"/>
  <c r="G68" i="1"/>
  <c r="G73" i="1" s="1"/>
  <c r="O75" i="1"/>
  <c r="O74" i="1" s="1"/>
  <c r="AF75" i="1"/>
  <c r="AF74" i="1" s="1"/>
  <c r="AC76" i="1"/>
  <c r="G50" i="1"/>
  <c r="P50" i="1"/>
  <c r="X50" i="1"/>
  <c r="AO50" i="1"/>
  <c r="P75" i="1"/>
  <c r="P74" i="1" s="1"/>
  <c r="AG61" i="1" l="1"/>
  <c r="AG62" i="1" s="1"/>
  <c r="AE74" i="1"/>
  <c r="F55" i="1"/>
  <c r="F56" i="1"/>
  <c r="F77" i="1" s="1"/>
  <c r="AF76" i="1"/>
  <c r="AB74" i="1"/>
  <c r="AH76" i="1"/>
  <c r="AH75" i="1"/>
  <c r="AH74" i="1" s="1"/>
  <c r="AL76" i="1"/>
  <c r="AG75" i="1"/>
  <c r="AK76" i="1" s="1"/>
  <c r="AG50" i="1"/>
  <c r="O61" i="1"/>
  <c r="O62" i="1" s="1"/>
  <c r="AN76" i="1"/>
  <c r="V61" i="1"/>
  <c r="V62" i="1" s="1"/>
  <c r="K55" i="1"/>
  <c r="K56" i="1"/>
  <c r="K77" i="1" s="1"/>
  <c r="N76" i="1"/>
  <c r="S76" i="1"/>
  <c r="AC61" i="1"/>
  <c r="AC62" i="1" s="1"/>
  <c r="AJ76" i="1"/>
  <c r="G61" i="1"/>
  <c r="G62" i="1"/>
  <c r="N43" i="1"/>
  <c r="N44" i="1" s="1"/>
  <c r="N32" i="1"/>
  <c r="W43" i="1"/>
  <c r="W44" i="1" s="1"/>
  <c r="W32" i="1"/>
  <c r="X61" i="1"/>
  <c r="X62" i="1" s="1"/>
  <c r="AM56" i="1"/>
  <c r="AM55" i="1"/>
  <c r="AD74" i="1"/>
  <c r="AL29" i="1"/>
  <c r="AL28" i="1"/>
  <c r="AL24" i="1"/>
  <c r="AL27" i="1" s="1"/>
  <c r="AG28" i="1"/>
  <c r="AG24" i="1"/>
  <c r="AG27" i="1" s="1"/>
  <c r="AO36" i="1"/>
  <c r="AO60" i="1"/>
  <c r="AO17" i="1"/>
  <c r="AO20" i="1" s="1"/>
  <c r="AG76" i="1"/>
  <c r="V56" i="1"/>
  <c r="V55" i="1"/>
  <c r="O76" i="1"/>
  <c r="F28" i="1"/>
  <c r="F29" i="1"/>
  <c r="F24" i="1"/>
  <c r="F27" i="1" s="1"/>
  <c r="AB43" i="1"/>
  <c r="AB44" i="1" s="1"/>
  <c r="AB32" i="1"/>
  <c r="O55" i="1"/>
  <c r="O56" i="1"/>
  <c r="R28" i="1"/>
  <c r="R29" i="1"/>
  <c r="R24" i="1"/>
  <c r="R27" i="1" s="1"/>
  <c r="AK55" i="1"/>
  <c r="AK56" i="1"/>
  <c r="S56" i="1"/>
  <c r="S55" i="1"/>
  <c r="C61" i="1"/>
  <c r="C62" i="1" s="1"/>
  <c r="U76" i="1"/>
  <c r="N61" i="1"/>
  <c r="N62" i="1"/>
  <c r="K43" i="1"/>
  <c r="K44" i="1" s="1"/>
  <c r="K32" i="1"/>
  <c r="AJ43" i="1"/>
  <c r="AJ44" i="1" s="1"/>
  <c r="AJ32" i="1"/>
  <c r="I32" i="1"/>
  <c r="I43" i="1"/>
  <c r="I44" i="1" s="1"/>
  <c r="AC56" i="1"/>
  <c r="AM76" i="1"/>
  <c r="AL61" i="1"/>
  <c r="AL62" i="1"/>
  <c r="J32" i="1"/>
  <c r="J43" i="1"/>
  <c r="J44" i="1" s="1"/>
  <c r="AB56" i="1"/>
  <c r="AB55" i="1"/>
  <c r="AO55" i="1"/>
  <c r="AO56" i="1"/>
  <c r="AG68" i="1"/>
  <c r="X55" i="1"/>
  <c r="X56" i="1"/>
  <c r="T55" i="1"/>
  <c r="T56" i="1"/>
  <c r="AJ56" i="1"/>
  <c r="AJ55" i="1"/>
  <c r="F74" i="1"/>
  <c r="V76" i="1"/>
  <c r="AD32" i="1"/>
  <c r="AD43" i="1"/>
  <c r="AD44" i="1" s="1"/>
  <c r="C43" i="1"/>
  <c r="C44" i="1" s="1"/>
  <c r="C32" i="1"/>
  <c r="Y32" i="1"/>
  <c r="Y43" i="1"/>
  <c r="Y44" i="1" s="1"/>
  <c r="Y76" i="1"/>
  <c r="AC43" i="1"/>
  <c r="AC44" i="1" s="1"/>
  <c r="AC32" i="1"/>
  <c r="V43" i="1"/>
  <c r="V44" i="1" s="1"/>
  <c r="V32" i="1"/>
  <c r="P55" i="1"/>
  <c r="P56" i="1"/>
  <c r="AN55" i="1"/>
  <c r="AN56" i="1"/>
  <c r="C55" i="1"/>
  <c r="C56" i="1"/>
  <c r="C77" i="1" s="1"/>
  <c r="X76" i="1"/>
  <c r="AE76" i="1"/>
  <c r="AF61" i="1"/>
  <c r="AF62" i="1" s="1"/>
  <c r="I56" i="1"/>
  <c r="I77" i="1" s="1"/>
  <c r="I55" i="1"/>
  <c r="J56" i="1"/>
  <c r="J77" i="1" s="1"/>
  <c r="J55" i="1"/>
  <c r="Z62" i="1"/>
  <c r="Z61" i="1"/>
  <c r="U61" i="1"/>
  <c r="U62" i="1" s="1"/>
  <c r="U68" i="1"/>
  <c r="U73" i="1" s="1"/>
  <c r="U74" i="1" s="1"/>
  <c r="E62" i="1"/>
  <c r="G55" i="1"/>
  <c r="G56" i="1"/>
  <c r="G77" i="1" s="1"/>
  <c r="AF55" i="1"/>
  <c r="AF56" i="1"/>
  <c r="P76" i="1"/>
  <c r="E28" i="1"/>
  <c r="E29" i="1"/>
  <c r="E24" i="1"/>
  <c r="E27" i="1" s="1"/>
  <c r="T61" i="1"/>
  <c r="T62" i="1" s="1"/>
  <c r="F62" i="1"/>
  <c r="AE43" i="1"/>
  <c r="AE44" i="1" s="1"/>
  <c r="AE32" i="1"/>
  <c r="U43" i="1"/>
  <c r="U44" i="1" s="1"/>
  <c r="U32" i="1"/>
  <c r="AG74" i="1"/>
  <c r="T43" i="1"/>
  <c r="T44" i="1" s="1"/>
  <c r="T32" i="1"/>
  <c r="Z28" i="1"/>
  <c r="Z29" i="1"/>
  <c r="Z24" i="1"/>
  <c r="Z27" i="1" s="1"/>
  <c r="AI32" i="1"/>
  <c r="AI43" i="1"/>
  <c r="AI44" i="1" s="1"/>
  <c r="D28" i="1"/>
  <c r="D29" i="1" s="1"/>
  <c r="D24" i="1"/>
  <c r="D27" i="1" s="1"/>
  <c r="S43" i="1"/>
  <c r="S44" i="1" s="1"/>
  <c r="S32" i="1"/>
  <c r="X28" i="1"/>
  <c r="X29" i="1"/>
  <c r="X24" i="1"/>
  <c r="X27" i="1" s="1"/>
  <c r="P61" i="1"/>
  <c r="P62" i="1" s="1"/>
  <c r="W55" i="1"/>
  <c r="W56" i="1"/>
  <c r="Z56" i="1"/>
  <c r="Z55" i="1"/>
  <c r="AD76" i="1"/>
  <c r="W61" i="1"/>
  <c r="W62" i="1"/>
  <c r="AE61" i="1"/>
  <c r="AE62" i="1"/>
  <c r="E56" i="1"/>
  <c r="E77" i="1" s="1"/>
  <c r="E55" i="1"/>
  <c r="N56" i="1"/>
  <c r="N55" i="1"/>
  <c r="AE56" i="1"/>
  <c r="AE55" i="1"/>
  <c r="AH32" i="1"/>
  <c r="AH43" i="1"/>
  <c r="AH44" i="1" s="1"/>
  <c r="AF43" i="1"/>
  <c r="AF44" i="1" s="1"/>
  <c r="AF32" i="1"/>
  <c r="Q32" i="1"/>
  <c r="Q43" i="1"/>
  <c r="Q44" i="1" s="1"/>
  <c r="P28" i="1"/>
  <c r="P29" i="1"/>
  <c r="P24" i="1"/>
  <c r="P27" i="1" s="1"/>
  <c r="R61" i="1"/>
  <c r="R62" i="1" s="1"/>
  <c r="D62" i="1"/>
  <c r="Z32" i="1" l="1"/>
  <c r="Z43" i="1"/>
  <c r="Z44" i="1" s="1"/>
  <c r="AG44" i="1"/>
  <c r="AL32" i="1"/>
  <c r="AL43" i="1"/>
  <c r="AL44" i="1" s="1"/>
  <c r="X43" i="1"/>
  <c r="X44" i="1" s="1"/>
  <c r="X32" i="1"/>
  <c r="AK32" i="1"/>
  <c r="AG55" i="1"/>
  <c r="AG56" i="1"/>
  <c r="AK44" i="1"/>
  <c r="AO28" i="1"/>
  <c r="AO24" i="1"/>
  <c r="AO27" i="1" s="1"/>
  <c r="AO29" i="1"/>
  <c r="AI76" i="1"/>
  <c r="D43" i="1"/>
  <c r="D44" i="1" s="1"/>
  <c r="D32" i="1"/>
  <c r="F43" i="1"/>
  <c r="F44" i="1" s="1"/>
  <c r="F32" i="1"/>
  <c r="AO61" i="1"/>
  <c r="AO62" i="1"/>
  <c r="P43" i="1"/>
  <c r="P44" i="1" s="1"/>
  <c r="P32" i="1"/>
  <c r="E43" i="1"/>
  <c r="E44" i="1" s="1"/>
  <c r="E32" i="1"/>
  <c r="R32" i="1"/>
  <c r="R43" i="1"/>
  <c r="R44" i="1" s="1"/>
  <c r="AG43" i="1"/>
  <c r="AG32" i="1"/>
  <c r="AO43" i="1" l="1"/>
  <c r="AO44" i="1" s="1"/>
  <c r="M44" i="1" s="1"/>
  <c r="AO32" i="1"/>
  <c r="M32" i="1" s="1"/>
</calcChain>
</file>

<file path=xl/comments1.xml><?xml version="1.0" encoding="utf-8"?>
<comments xmlns="http://schemas.openxmlformats.org/spreadsheetml/2006/main">
  <authors>
    <author>Pimanee Ekkachaiworrasin</author>
    <author>jittreeya.p</author>
    <author>Vikash</author>
    <author>Vikash Jalan</author>
  </authors>
  <commentList>
    <comment ref="F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R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S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V2" authorId="1" shapeId="0">
      <text>
        <r>
          <rPr>
            <b/>
            <sz val="9"/>
            <color indexed="81"/>
            <rFont val="Tahoma"/>
            <family val="2"/>
          </rPr>
          <t>jittreeya.p:</t>
        </r>
        <r>
          <rPr>
            <sz val="9"/>
            <color indexed="81"/>
            <rFont val="Tahoma"/>
            <family val="2"/>
          </rPr>
          <t xml:space="preserve">
Restated 1Q15 with revaluation</t>
        </r>
      </text>
    </comment>
    <comment ref="W2" authorId="2" shapeId="0">
      <text>
        <r>
          <rPr>
            <b/>
            <sz val="9"/>
            <color indexed="81"/>
            <rFont val="Tahoma"/>
            <family val="2"/>
          </rPr>
          <t>Vikash:</t>
        </r>
        <r>
          <rPr>
            <sz val="9"/>
            <color indexed="81"/>
            <rFont val="Tahoma"/>
            <family val="2"/>
          </rPr>
          <t xml:space="preserve">
Restated in 3Q15 with gain on bargain purchase in Cepsa Canada</t>
        </r>
      </text>
    </comment>
    <comment ref="X2" authorId="0" shapeId="0">
      <text>
        <r>
          <rPr>
            <b/>
            <sz val="9"/>
            <color indexed="81"/>
            <rFont val="Tahoma"/>
            <family val="2"/>
          </rPr>
          <t>Pimanee Ekkachaiworrasin:</t>
        </r>
        <r>
          <rPr>
            <sz val="9"/>
            <color indexed="81"/>
            <rFont val="Tahoma"/>
            <family val="2"/>
          </rPr>
          <t xml:space="preserve">
Restated 3Q15 with revaluation</t>
        </r>
      </text>
    </comment>
    <comment ref="AA6" authorId="3" shapeId="0">
      <text>
        <r>
          <rPr>
            <b/>
            <sz val="9"/>
            <color indexed="81"/>
            <rFont val="Tahoma"/>
            <family val="2"/>
          </rPr>
          <t>Vikash Jalan:</t>
        </r>
        <r>
          <rPr>
            <sz val="9"/>
            <color indexed="81"/>
            <rFont val="Tahoma"/>
            <family val="2"/>
          </rPr>
          <t xml:space="preserve">
Acquisition: BP Decatur (Aromatics Decatur) and Cepsa Spain (IVL Spain) volumes </t>
        </r>
      </text>
    </comment>
    <comment ref="AE6" authorId="3" shapeId="0">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shapeId="0">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X7" authorId="2" shapeId="0">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Z7" authorId="3" shapeId="0">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B7" authorId="3" shapeId="0">
      <text>
        <r>
          <rPr>
            <b/>
            <sz val="9"/>
            <color indexed="81"/>
            <rFont val="Tahoma"/>
            <family val="2"/>
          </rPr>
          <t>Vikash Jalan:</t>
        </r>
        <r>
          <rPr>
            <sz val="9"/>
            <color indexed="81"/>
            <rFont val="Tahoma"/>
            <family val="2"/>
          </rPr>
          <t xml:space="preserve">
better demand</t>
        </r>
      </text>
    </comment>
    <comment ref="AC7" authorId="3" shapeId="0">
      <text>
        <r>
          <rPr>
            <b/>
            <sz val="9"/>
            <color indexed="81"/>
            <rFont val="Tahoma"/>
            <family val="2"/>
          </rPr>
          <t>Vikash Jalan:</t>
        </r>
        <r>
          <rPr>
            <sz val="9"/>
            <color indexed="81"/>
            <rFont val="Tahoma"/>
            <family val="2"/>
          </rPr>
          <t xml:space="preserve">
seasonal impact and nornal turnaround PTA in Thailand</t>
        </r>
      </text>
    </comment>
    <comment ref="AD7" authorId="3" shapeId="0">
      <text>
        <r>
          <rPr>
            <b/>
            <sz val="9"/>
            <color indexed="81"/>
            <rFont val="Tahoma"/>
            <family val="2"/>
          </rPr>
          <t>Vikash Jalan:</t>
        </r>
        <r>
          <rPr>
            <sz val="9"/>
            <color indexed="81"/>
            <rFont val="Tahoma"/>
            <family val="2"/>
          </rPr>
          <t xml:space="preserve">
Planned turnarounds</t>
        </r>
      </text>
    </comment>
    <comment ref="AF7" authorId="3" shapeId="0">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shapeId="0">
      <text>
        <r>
          <rPr>
            <b/>
            <sz val="9"/>
            <color indexed="81"/>
            <rFont val="Tahoma"/>
            <family val="2"/>
          </rPr>
          <t>Vikash Jalan:</t>
        </r>
        <r>
          <rPr>
            <sz val="9"/>
            <color indexed="81"/>
            <rFont val="Tahoma"/>
            <family val="2"/>
          </rPr>
          <t xml:space="preserve">
Lower revenues on lower prices of products on lower crdue oil trend</t>
        </r>
      </text>
    </comment>
    <comment ref="Z15" authorId="3" shapeId="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shapeId="0">
      <text>
        <r>
          <rPr>
            <b/>
            <sz val="9"/>
            <color indexed="81"/>
            <rFont val="Tahoma"/>
            <family val="2"/>
          </rPr>
          <t>Pimanee Ekkachaiworrasin:</t>
        </r>
        <r>
          <rPr>
            <sz val="9"/>
            <color indexed="81"/>
            <rFont val="Tahoma"/>
            <family val="2"/>
          </rPr>
          <t xml:space="preserve">
restate</t>
        </r>
      </text>
    </comment>
    <comment ref="G16" authorId="0" shapeId="0">
      <text>
        <r>
          <rPr>
            <b/>
            <sz val="9"/>
            <color indexed="81"/>
            <rFont val="Tahoma"/>
            <family val="2"/>
          </rPr>
          <t>Pimanee Ekkachaiworrasin:</t>
        </r>
        <r>
          <rPr>
            <sz val="9"/>
            <color indexed="81"/>
            <rFont val="Tahoma"/>
            <family val="2"/>
          </rPr>
          <t xml:space="preserve">
restate</t>
        </r>
      </text>
    </comment>
    <comment ref="R16" authorId="0" shapeId="0">
      <text>
        <r>
          <rPr>
            <b/>
            <sz val="9"/>
            <color indexed="81"/>
            <rFont val="Tahoma"/>
            <family val="2"/>
          </rPr>
          <t>Pimanee Ekkachaiworrasin:</t>
        </r>
        <r>
          <rPr>
            <sz val="9"/>
            <color indexed="81"/>
            <rFont val="Tahoma"/>
            <family val="2"/>
          </rPr>
          <t xml:space="preserve">
restate</t>
        </r>
      </text>
    </comment>
    <comment ref="S16" authorId="0" shapeId="0">
      <text>
        <r>
          <rPr>
            <b/>
            <sz val="9"/>
            <color indexed="81"/>
            <rFont val="Tahoma"/>
            <family val="2"/>
          </rPr>
          <t>Pimanee Ekkachaiworrasin:</t>
        </r>
        <r>
          <rPr>
            <sz val="9"/>
            <color indexed="81"/>
            <rFont val="Tahoma"/>
            <family val="2"/>
          </rPr>
          <t xml:space="preserve">
restate</t>
        </r>
      </text>
    </comment>
    <comment ref="T16" authorId="0" shapeId="0">
      <text>
        <r>
          <rPr>
            <b/>
            <sz val="9"/>
            <color indexed="81"/>
            <rFont val="Tahoma"/>
            <family val="2"/>
          </rPr>
          <t>Pimanee Ekkachaiworrasin:</t>
        </r>
        <r>
          <rPr>
            <sz val="9"/>
            <color indexed="81"/>
            <rFont val="Tahoma"/>
            <family val="2"/>
          </rPr>
          <t xml:space="preserve">
restate</t>
        </r>
      </text>
    </comment>
    <comment ref="U16" authorId="0" shapeId="0">
      <text>
        <r>
          <rPr>
            <b/>
            <sz val="9"/>
            <color indexed="81"/>
            <rFont val="Tahoma"/>
            <family val="2"/>
          </rPr>
          <t>Pimanee Ekkachaiworrasin:</t>
        </r>
        <r>
          <rPr>
            <sz val="9"/>
            <color indexed="81"/>
            <rFont val="Tahoma"/>
            <family val="2"/>
          </rPr>
          <t xml:space="preserve">
restate</t>
        </r>
      </text>
    </comment>
    <comment ref="X16" authorId="0" shapeId="0">
      <text>
        <r>
          <rPr>
            <b/>
            <sz val="9"/>
            <color indexed="81"/>
            <rFont val="Tahoma"/>
            <family val="2"/>
          </rPr>
          <t>Pimanee Ekkachaiworrasin:</t>
        </r>
        <r>
          <rPr>
            <sz val="9"/>
            <color indexed="81"/>
            <rFont val="Tahoma"/>
            <family val="2"/>
          </rPr>
          <t xml:space="preserve">
restated
</t>
        </r>
      </text>
    </comment>
    <comment ref="Z16" authorId="3" shapeId="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B16" authorId="3" shapeId="0">
      <text>
        <r>
          <rPr>
            <b/>
            <sz val="9"/>
            <color indexed="81"/>
            <rFont val="Tahoma"/>
            <family val="2"/>
          </rPr>
          <t>Vikash Jalan:</t>
        </r>
        <r>
          <rPr>
            <sz val="9"/>
            <color indexed="81"/>
            <rFont val="Tahoma"/>
            <family val="2"/>
          </rPr>
          <t xml:space="preserve">
lower with Artenius Turkey accounting impairment in 2Q16</t>
        </r>
      </text>
    </comment>
    <comment ref="AD19" authorId="3" shapeId="0">
      <text>
        <r>
          <rPr>
            <b/>
            <sz val="9"/>
            <color indexed="81"/>
            <rFont val="Tahoma"/>
            <family val="2"/>
          </rPr>
          <t>Vikash Jalan:</t>
        </r>
        <r>
          <rPr>
            <sz val="9"/>
            <color indexed="81"/>
            <rFont val="Tahoma"/>
            <family val="2"/>
          </rPr>
          <t xml:space="preserve">
Mainly driven positively by India JV</t>
        </r>
      </text>
    </comment>
    <comment ref="AE19" authorId="3" shapeId="0">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shapeId="0">
      <text>
        <r>
          <rPr>
            <b/>
            <sz val="9"/>
            <color indexed="81"/>
            <rFont val="Tahoma"/>
            <family val="2"/>
          </rPr>
          <t>Vikash:</t>
        </r>
        <r>
          <rPr>
            <sz val="9"/>
            <color indexed="81"/>
            <rFont val="Tahoma"/>
            <family val="2"/>
          </rPr>
          <t xml:space="preserve">
Deferred Tax not applicablein Thailand as per Thai GAAP</t>
        </r>
      </text>
    </comment>
    <comment ref="D22" authorId="2" shapeId="0">
      <text>
        <r>
          <rPr>
            <b/>
            <sz val="9"/>
            <color indexed="81"/>
            <rFont val="Tahoma"/>
            <family val="2"/>
          </rPr>
          <t>Vikash:</t>
        </r>
        <r>
          <rPr>
            <sz val="9"/>
            <color indexed="81"/>
            <rFont val="Tahoma"/>
            <family val="2"/>
          </rPr>
          <t xml:space="preserve">
Deferred Tax not applicablein Thailand as per Thai GAAP</t>
        </r>
      </text>
    </comment>
    <comment ref="F22" authorId="0" shapeId="0">
      <text>
        <r>
          <rPr>
            <b/>
            <sz val="9"/>
            <color indexed="81"/>
            <rFont val="Tahoma"/>
            <family val="2"/>
          </rPr>
          <t>Pimanee Ekkachaiworrasin:</t>
        </r>
        <r>
          <rPr>
            <sz val="9"/>
            <color indexed="81"/>
            <rFont val="Tahoma"/>
            <family val="2"/>
          </rPr>
          <t xml:space="preserve">
restate</t>
        </r>
      </text>
    </comment>
    <comment ref="G22" authorId="0" shapeId="0">
      <text>
        <r>
          <rPr>
            <b/>
            <sz val="9"/>
            <color indexed="81"/>
            <rFont val="Tahoma"/>
            <family val="2"/>
          </rPr>
          <t>Pimanee Ekkachaiworrasin:</t>
        </r>
        <r>
          <rPr>
            <sz val="9"/>
            <color indexed="81"/>
            <rFont val="Tahoma"/>
            <family val="2"/>
          </rPr>
          <t xml:space="preserve">
restate</t>
        </r>
      </text>
    </comment>
    <comment ref="R22" authorId="0" shapeId="0">
      <text>
        <r>
          <rPr>
            <b/>
            <sz val="9"/>
            <color indexed="81"/>
            <rFont val="Tahoma"/>
            <family val="2"/>
          </rPr>
          <t>Pimanee Ekkachaiworrasin:</t>
        </r>
        <r>
          <rPr>
            <sz val="9"/>
            <color indexed="81"/>
            <rFont val="Tahoma"/>
            <family val="2"/>
          </rPr>
          <t xml:space="preserve">
restate</t>
        </r>
      </text>
    </comment>
    <comment ref="S22" authorId="0" shapeId="0">
      <text>
        <r>
          <rPr>
            <b/>
            <sz val="9"/>
            <color indexed="81"/>
            <rFont val="Tahoma"/>
            <family val="2"/>
          </rPr>
          <t>Pimanee Ekkachaiworrasin:</t>
        </r>
        <r>
          <rPr>
            <sz val="9"/>
            <color indexed="81"/>
            <rFont val="Tahoma"/>
            <family val="2"/>
          </rPr>
          <t xml:space="preserve">
restate</t>
        </r>
      </text>
    </comment>
    <comment ref="T22" authorId="0" shapeId="0">
      <text>
        <r>
          <rPr>
            <b/>
            <sz val="9"/>
            <color indexed="81"/>
            <rFont val="Tahoma"/>
            <family val="2"/>
          </rPr>
          <t>Pimanee Ekkachaiworrasin:</t>
        </r>
        <r>
          <rPr>
            <sz val="9"/>
            <color indexed="81"/>
            <rFont val="Tahoma"/>
            <family val="2"/>
          </rPr>
          <t xml:space="preserve">
restate</t>
        </r>
      </text>
    </comment>
    <comment ref="U22" authorId="0" shapeId="0">
      <text>
        <r>
          <rPr>
            <b/>
            <sz val="9"/>
            <color indexed="81"/>
            <rFont val="Tahoma"/>
            <family val="2"/>
          </rPr>
          <t>Pimanee Ekkachaiworrasin:</t>
        </r>
        <r>
          <rPr>
            <sz val="9"/>
            <color indexed="81"/>
            <rFont val="Tahoma"/>
            <family val="2"/>
          </rPr>
          <t xml:space="preserve">
restate</t>
        </r>
      </text>
    </comment>
    <comment ref="X22" authorId="0" shapeId="0">
      <text>
        <r>
          <rPr>
            <b/>
            <sz val="9"/>
            <color indexed="81"/>
            <rFont val="Tahoma"/>
            <family val="2"/>
          </rPr>
          <t>Pimanee Ekkachaiworrasin:</t>
        </r>
        <r>
          <rPr>
            <sz val="9"/>
            <color indexed="81"/>
            <rFont val="Tahoma"/>
            <family val="2"/>
          </rPr>
          <t xml:space="preserve">
restate</t>
        </r>
      </text>
    </comment>
    <comment ref="Y22" authorId="3" shapeId="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shapeId="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shapeId="0">
      <text>
        <r>
          <rPr>
            <b/>
            <sz val="9"/>
            <color indexed="81"/>
            <rFont val="Tahoma"/>
            <family val="2"/>
          </rPr>
          <t>Vikash:</t>
        </r>
        <r>
          <rPr>
            <sz val="9"/>
            <color indexed="81"/>
            <rFont val="Tahoma"/>
            <family val="2"/>
          </rPr>
          <t xml:space="preserve">
Not calculated Yet</t>
        </r>
      </text>
    </comment>
    <comment ref="D23" authorId="2" shapeId="0">
      <text>
        <r>
          <rPr>
            <b/>
            <sz val="9"/>
            <color indexed="81"/>
            <rFont val="Tahoma"/>
            <family val="2"/>
          </rPr>
          <t>Vikash:</t>
        </r>
        <r>
          <rPr>
            <sz val="9"/>
            <color indexed="81"/>
            <rFont val="Tahoma"/>
            <family val="2"/>
          </rPr>
          <t xml:space="preserve">
Not calculated Yet</t>
        </r>
      </text>
    </comment>
    <comment ref="D25" authorId="2" shapeId="0">
      <text>
        <r>
          <rPr>
            <b/>
            <sz val="9"/>
            <color indexed="81"/>
            <rFont val="Tahoma"/>
            <family val="2"/>
          </rPr>
          <t>Vikash:</t>
        </r>
        <r>
          <rPr>
            <sz val="9"/>
            <color indexed="81"/>
            <rFont val="Tahoma"/>
            <family val="2"/>
          </rPr>
          <t xml:space="preserve">
Positive due to Lopburi Insurance income for Petform Minorty postion</t>
        </r>
      </text>
    </comment>
    <comment ref="F25" authorId="0" shapeId="0">
      <text>
        <r>
          <rPr>
            <b/>
            <sz val="9"/>
            <color indexed="81"/>
            <rFont val="Tahoma"/>
            <family val="2"/>
          </rPr>
          <t>Pimanee Ekkachaiworrasin:</t>
        </r>
        <r>
          <rPr>
            <sz val="9"/>
            <color indexed="81"/>
            <rFont val="Tahoma"/>
            <family val="2"/>
          </rPr>
          <t xml:space="preserve">
restate</t>
        </r>
      </text>
    </comment>
    <comment ref="G25" authorId="0" shapeId="0">
      <text>
        <r>
          <rPr>
            <b/>
            <sz val="9"/>
            <color indexed="81"/>
            <rFont val="Tahoma"/>
            <family val="2"/>
          </rPr>
          <t>Pimanee Ekkachaiworrasin:</t>
        </r>
        <r>
          <rPr>
            <sz val="9"/>
            <color indexed="81"/>
            <rFont val="Tahoma"/>
            <family val="2"/>
          </rPr>
          <t xml:space="preserve">
restate</t>
        </r>
      </text>
    </comment>
    <comment ref="X25" authorId="0" shapeId="0">
      <text>
        <r>
          <rPr>
            <b/>
            <sz val="9"/>
            <color indexed="81"/>
            <rFont val="Tahoma"/>
            <family val="2"/>
          </rPr>
          <t>Pimanee Ekkachaiworrasin:</t>
        </r>
        <r>
          <rPr>
            <sz val="9"/>
            <color indexed="81"/>
            <rFont val="Tahoma"/>
            <family val="2"/>
          </rPr>
          <t xml:space="preserve">
restate</t>
        </r>
      </text>
    </comment>
    <comment ref="C28" authorId="2" shapeId="0">
      <text>
        <r>
          <rPr>
            <b/>
            <sz val="9"/>
            <color indexed="81"/>
            <rFont val="Tahoma"/>
            <family val="2"/>
          </rPr>
          <t>Vikash:</t>
        </r>
        <r>
          <rPr>
            <sz val="9"/>
            <color indexed="81"/>
            <rFont val="Tahoma"/>
            <family val="2"/>
          </rPr>
          <t xml:space="preserve">
Deferred Tax not applicablein Thailand as per Thai GAAP</t>
        </r>
      </text>
    </comment>
    <comment ref="D28" authorId="2" shapeId="0">
      <text>
        <r>
          <rPr>
            <b/>
            <sz val="9"/>
            <color indexed="81"/>
            <rFont val="Tahoma"/>
            <family val="2"/>
          </rPr>
          <t>Vikash:</t>
        </r>
        <r>
          <rPr>
            <sz val="9"/>
            <color indexed="81"/>
            <rFont val="Tahoma"/>
            <family val="2"/>
          </rPr>
          <t xml:space="preserve">
Deferred Tax not applicablein Thailand as per Thai GAAP</t>
        </r>
      </text>
    </comment>
    <comment ref="N29" authorId="3" shapeId="0">
      <text>
        <r>
          <rPr>
            <b/>
            <sz val="9"/>
            <color indexed="81"/>
            <rFont val="Tahoma"/>
            <family val="2"/>
          </rPr>
          <t>Vikash Jalan:</t>
        </r>
        <r>
          <rPr>
            <sz val="9"/>
            <color indexed="81"/>
            <rFont val="Tahoma"/>
            <family val="2"/>
          </rPr>
          <t xml:space="preserve">
due to regional mix and lower profits</t>
        </r>
      </text>
    </comment>
    <comment ref="C31" authorId="2" shapeId="0">
      <text>
        <r>
          <rPr>
            <b/>
            <sz val="9"/>
            <color indexed="81"/>
            <rFont val="Tahoma"/>
            <family val="2"/>
          </rPr>
          <t>Vikash:</t>
        </r>
        <r>
          <rPr>
            <sz val="9"/>
            <color indexed="81"/>
            <rFont val="Tahoma"/>
            <family val="2"/>
          </rPr>
          <t xml:space="preserve">
IPO Feb 2010</t>
        </r>
      </text>
    </comment>
    <comment ref="D31" authorId="2" shapeId="0">
      <text>
        <r>
          <rPr>
            <b/>
            <sz val="9"/>
            <color indexed="81"/>
            <rFont val="Tahoma"/>
            <family val="2"/>
          </rPr>
          <t>Vikash:</t>
        </r>
        <r>
          <rPr>
            <sz val="9"/>
            <color indexed="81"/>
            <rFont val="Tahoma"/>
            <family val="2"/>
          </rPr>
          <t xml:space="preserve">
Right Issue Feb 2011</t>
        </r>
      </text>
    </comment>
    <comment ref="AF31" authorId="3" shapeId="0">
      <text>
        <r>
          <rPr>
            <b/>
            <sz val="9"/>
            <color indexed="81"/>
            <rFont val="Tahoma"/>
            <family val="2"/>
          </rPr>
          <t>Vikash Jalan:</t>
        </r>
        <r>
          <rPr>
            <sz val="9"/>
            <color indexed="81"/>
            <rFont val="Tahoma"/>
            <family val="2"/>
          </rPr>
          <t xml:space="preserve">
Wt average for 3Q17 with IVL W1 issuance</t>
        </r>
      </text>
    </comment>
    <comment ref="AD35" authorId="3" shapeId="0">
      <text>
        <r>
          <rPr>
            <b/>
            <sz val="9"/>
            <color indexed="81"/>
            <rFont val="Tahoma"/>
            <family val="2"/>
          </rPr>
          <t>Vikash Jalan:</t>
        </r>
        <r>
          <rPr>
            <sz val="9"/>
            <color indexed="81"/>
            <rFont val="Tahoma"/>
            <family val="2"/>
          </rPr>
          <t xml:space="preserve">
Higher prices and some lag imapct</t>
        </r>
      </text>
    </comment>
    <comment ref="AE35" authorId="3" shapeId="0">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7" authorId="3" shapeId="0">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W37" authorId="2" shapeId="0">
      <text>
        <r>
          <rPr>
            <b/>
            <sz val="9"/>
            <color indexed="81"/>
            <rFont val="Tahoma"/>
            <family val="2"/>
          </rPr>
          <t>Vikash:</t>
        </r>
        <r>
          <rPr>
            <sz val="9"/>
            <color indexed="81"/>
            <rFont val="Tahoma"/>
            <family val="2"/>
          </rPr>
          <t xml:space="preserve">
Mainly gain on bargain purchase on Polyplex PET, Bangkok Polyester and Cepsa Canada</t>
        </r>
      </text>
    </comment>
    <comment ref="Z37" authorId="3" shapeId="0">
      <text>
        <r>
          <rPr>
            <b/>
            <sz val="9"/>
            <color indexed="81"/>
            <rFont val="Tahoma"/>
            <family val="2"/>
          </rPr>
          <t>Vikash Jalan:</t>
        </r>
        <r>
          <rPr>
            <sz val="9"/>
            <color indexed="81"/>
            <rFont val="Tahoma"/>
            <family val="2"/>
          </rPr>
          <t xml:space="preserve">
Mainly gain on bargain purchase income on the acquisition of BP Decatur completed on 31 March 2016</t>
        </r>
      </text>
    </comment>
    <comment ref="AA37" authorId="3" shapeId="0">
      <text>
        <r>
          <rPr>
            <b/>
            <sz val="9"/>
            <color indexed="81"/>
            <rFont val="Tahoma"/>
            <family val="2"/>
          </rPr>
          <t>Vikash Jalan:</t>
        </r>
        <r>
          <rPr>
            <sz val="9"/>
            <color indexed="81"/>
            <rFont val="Tahoma"/>
            <family val="2"/>
          </rPr>
          <t xml:space="preserve">
Mainly on gain on bargin purchase on Aromatics Decatur and IVL Spain acquisition</t>
        </r>
      </text>
    </comment>
    <comment ref="AB37" authorId="3" shapeId="0">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C40" authorId="3" shapeId="0">
      <text>
        <r>
          <rPr>
            <b/>
            <sz val="9"/>
            <color indexed="81"/>
            <rFont val="Tahoma"/>
            <family val="2"/>
          </rPr>
          <t>Vikash Jalan:</t>
        </r>
        <r>
          <rPr>
            <sz val="9"/>
            <color indexed="81"/>
            <rFont val="Tahoma"/>
            <family val="2"/>
          </rPr>
          <t xml:space="preserve">
Mainly tax reversal in Asia with a new tax negotiation with authorities</t>
        </r>
      </text>
    </comment>
    <comment ref="A42" authorId="2" shapeId="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Z46" authorId="3" shapeId="0">
      <text>
        <r>
          <rPr>
            <b/>
            <sz val="9"/>
            <color indexed="81"/>
            <rFont val="Tahoma"/>
            <family val="2"/>
          </rPr>
          <t>Vikash Jalan:</t>
        </r>
        <r>
          <rPr>
            <sz val="9"/>
            <color indexed="81"/>
            <rFont val="Tahoma"/>
            <family val="2"/>
          </rPr>
          <t xml:space="preserve">
Higher with the payment for BP Decatur acqusition on 31 March 2016</t>
        </r>
      </text>
    </comment>
    <comment ref="AA46" authorId="3" shapeId="0">
      <text>
        <r>
          <rPr>
            <b/>
            <sz val="9"/>
            <color indexed="81"/>
            <rFont val="Tahoma"/>
            <family val="2"/>
          </rPr>
          <t>Vikash Jalan:</t>
        </r>
        <r>
          <rPr>
            <sz val="9"/>
            <color indexed="81"/>
            <rFont val="Tahoma"/>
            <family val="2"/>
          </rPr>
          <t xml:space="preserve">
Higher with acquisition payment and working capital outflow on rising prices </t>
        </r>
      </text>
    </comment>
    <comment ref="AB48" authorId="3" shapeId="0">
      <text>
        <r>
          <rPr>
            <b/>
            <sz val="9"/>
            <color indexed="81"/>
            <rFont val="Tahoma"/>
            <family val="2"/>
          </rPr>
          <t>Vikash Jalan:</t>
        </r>
        <r>
          <rPr>
            <sz val="9"/>
            <color indexed="81"/>
            <rFont val="Tahoma"/>
            <family val="2"/>
          </rPr>
          <t xml:space="preserve">
Lowered debt with strong cash flow and lower capex</t>
        </r>
      </text>
    </comment>
    <comment ref="X49" authorId="2" shapeId="0">
      <text>
        <r>
          <rPr>
            <b/>
            <sz val="9"/>
            <color indexed="81"/>
            <rFont val="Tahoma"/>
            <family val="2"/>
          </rPr>
          <t>Vikash:</t>
        </r>
        <r>
          <rPr>
            <sz val="9"/>
            <color indexed="81"/>
            <rFont val="Tahoma"/>
            <family val="2"/>
          </rPr>
          <t xml:space="preserve">
Mainly Rotterdam Expansion and Ethylene Cracker in the USA</t>
        </r>
      </text>
    </comment>
    <comment ref="Z49" authorId="3" shapeId="0">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AA49" authorId="3" shapeId="0">
      <text>
        <r>
          <rPr>
            <b/>
            <sz val="9"/>
            <color indexed="81"/>
            <rFont val="Tahoma"/>
            <family val="2"/>
          </rPr>
          <t>Vikash Jalan:</t>
        </r>
        <r>
          <rPr>
            <sz val="9"/>
            <color indexed="81"/>
            <rFont val="Tahoma"/>
            <family val="2"/>
          </rPr>
          <t xml:space="preserve">
Gas Cracker, Rotterdam PTA expansion and others</t>
        </r>
      </text>
    </comment>
    <comment ref="AB49" authorId="3" shapeId="0">
      <text>
        <r>
          <rPr>
            <b/>
            <sz val="9"/>
            <color indexed="81"/>
            <rFont val="Tahoma"/>
            <family val="2"/>
          </rPr>
          <t>Vikash Jalan:</t>
        </r>
        <r>
          <rPr>
            <sz val="9"/>
            <color indexed="81"/>
            <rFont val="Tahoma"/>
            <family val="2"/>
          </rPr>
          <t xml:space="preserve">
Gas Cracker, Rotterdam PTA expansion and others</t>
        </r>
      </text>
    </comment>
    <comment ref="AE50" authorId="3" shapeId="0">
      <text>
        <r>
          <rPr>
            <b/>
            <sz val="9"/>
            <color indexed="81"/>
            <rFont val="Tahoma"/>
            <family val="2"/>
          </rPr>
          <t>Vikash Jalan:</t>
        </r>
        <r>
          <rPr>
            <sz val="9"/>
            <color indexed="81"/>
            <rFont val="Tahoma"/>
            <family val="2"/>
          </rPr>
          <t xml:space="preserve">
Increase mainly due to the payment of Glanztoff acquisition in May 2017</t>
        </r>
      </text>
    </comment>
    <comment ref="F51" authorId="0" shapeId="0">
      <text>
        <r>
          <rPr>
            <b/>
            <sz val="9"/>
            <color indexed="81"/>
            <rFont val="Tahoma"/>
            <family val="2"/>
          </rPr>
          <t>Pimanee Ekkachaiworrasin:</t>
        </r>
        <r>
          <rPr>
            <sz val="9"/>
            <color indexed="81"/>
            <rFont val="Tahoma"/>
            <family val="2"/>
          </rPr>
          <t xml:space="preserve">
restate</t>
        </r>
      </text>
    </comment>
    <comment ref="G51" authorId="0" shapeId="0">
      <text>
        <r>
          <rPr>
            <b/>
            <sz val="9"/>
            <color indexed="81"/>
            <rFont val="Tahoma"/>
            <family val="2"/>
          </rPr>
          <t>Pimanee Ekkachaiworrasin:</t>
        </r>
        <r>
          <rPr>
            <sz val="9"/>
            <color indexed="81"/>
            <rFont val="Tahoma"/>
            <family val="2"/>
          </rPr>
          <t xml:space="preserve">
restate</t>
        </r>
      </text>
    </comment>
    <comment ref="R51" authorId="0" shapeId="0">
      <text>
        <r>
          <rPr>
            <b/>
            <sz val="9"/>
            <color indexed="81"/>
            <rFont val="Tahoma"/>
            <family val="2"/>
          </rPr>
          <t>Pimanee Ekkachaiworrasin:</t>
        </r>
        <r>
          <rPr>
            <sz val="9"/>
            <color indexed="81"/>
            <rFont val="Tahoma"/>
            <family val="2"/>
          </rPr>
          <t xml:space="preserve">
restate</t>
        </r>
      </text>
    </comment>
    <comment ref="S51" authorId="0" shapeId="0">
      <text>
        <r>
          <rPr>
            <b/>
            <sz val="9"/>
            <color indexed="81"/>
            <rFont val="Tahoma"/>
            <family val="2"/>
          </rPr>
          <t>Pimanee Ekkachaiworrasin:</t>
        </r>
        <r>
          <rPr>
            <sz val="9"/>
            <color indexed="81"/>
            <rFont val="Tahoma"/>
            <family val="2"/>
          </rPr>
          <t xml:space="preserve">
restate</t>
        </r>
      </text>
    </comment>
    <comment ref="T51" authorId="0" shapeId="0">
      <text>
        <r>
          <rPr>
            <b/>
            <sz val="9"/>
            <color indexed="81"/>
            <rFont val="Tahoma"/>
            <family val="2"/>
          </rPr>
          <t>Pimanee Ekkachaiworrasin:</t>
        </r>
        <r>
          <rPr>
            <sz val="9"/>
            <color indexed="81"/>
            <rFont val="Tahoma"/>
            <family val="2"/>
          </rPr>
          <t xml:space="preserve">
restate</t>
        </r>
      </text>
    </comment>
    <comment ref="U51" authorId="0" shapeId="0">
      <text>
        <r>
          <rPr>
            <b/>
            <sz val="9"/>
            <color indexed="81"/>
            <rFont val="Tahoma"/>
            <family val="2"/>
          </rPr>
          <t>Pimanee Ekkachaiworrasin:</t>
        </r>
        <r>
          <rPr>
            <sz val="9"/>
            <color indexed="81"/>
            <rFont val="Tahoma"/>
            <family val="2"/>
          </rPr>
          <t xml:space="preserve">
restate</t>
        </r>
      </text>
    </comment>
    <comment ref="V51" authorId="0" shapeId="0">
      <text>
        <r>
          <rPr>
            <b/>
            <sz val="9"/>
            <color indexed="81"/>
            <rFont val="Tahoma"/>
            <family val="2"/>
          </rPr>
          <t>Pimanee Ekkachaiworrasin:</t>
        </r>
        <r>
          <rPr>
            <sz val="9"/>
            <color indexed="81"/>
            <rFont val="Tahoma"/>
            <family val="2"/>
          </rPr>
          <t xml:space="preserve">
restate</t>
        </r>
      </text>
    </comment>
    <comment ref="W51" authorId="0" shapeId="0">
      <text>
        <r>
          <rPr>
            <b/>
            <sz val="9"/>
            <color indexed="81"/>
            <rFont val="Tahoma"/>
            <family val="2"/>
          </rPr>
          <t>Pimanee Ekkachaiworrasin:</t>
        </r>
        <r>
          <rPr>
            <sz val="9"/>
            <color indexed="81"/>
            <rFont val="Tahoma"/>
            <family val="2"/>
          </rPr>
          <t xml:space="preserve">
restate</t>
        </r>
      </text>
    </comment>
    <comment ref="X51" authorId="0" shapeId="0">
      <text>
        <r>
          <rPr>
            <b/>
            <sz val="9"/>
            <color indexed="81"/>
            <rFont val="Tahoma"/>
            <family val="2"/>
          </rPr>
          <t>Pimanee Ekkachaiworrasin:</t>
        </r>
        <r>
          <rPr>
            <sz val="9"/>
            <color indexed="81"/>
            <rFont val="Tahoma"/>
            <family val="2"/>
          </rPr>
          <t xml:space="preserve">
restate</t>
        </r>
      </text>
    </comment>
    <comment ref="F53" authorId="0" shapeId="0">
      <text>
        <r>
          <rPr>
            <b/>
            <sz val="9"/>
            <color indexed="81"/>
            <rFont val="Tahoma"/>
            <family val="2"/>
          </rPr>
          <t>Pimanee Ekkachaiworrasin:</t>
        </r>
        <r>
          <rPr>
            <sz val="9"/>
            <color indexed="81"/>
            <rFont val="Tahoma"/>
            <family val="2"/>
          </rPr>
          <t xml:space="preserve">
restate</t>
        </r>
      </text>
    </comment>
    <comment ref="G53" authorId="0" shapeId="0">
      <text>
        <r>
          <rPr>
            <b/>
            <sz val="9"/>
            <color indexed="81"/>
            <rFont val="Tahoma"/>
            <family val="2"/>
          </rPr>
          <t>Pimanee Ekkachaiworrasin:</t>
        </r>
        <r>
          <rPr>
            <sz val="9"/>
            <color indexed="81"/>
            <rFont val="Tahoma"/>
            <family val="2"/>
          </rPr>
          <t xml:space="preserve">
restate</t>
        </r>
      </text>
    </comment>
    <comment ref="R53" authorId="0" shapeId="0">
      <text>
        <r>
          <rPr>
            <b/>
            <sz val="9"/>
            <color indexed="81"/>
            <rFont val="Tahoma"/>
            <family val="2"/>
          </rPr>
          <t>Pimanee Ekkachaiworrasin:</t>
        </r>
        <r>
          <rPr>
            <sz val="9"/>
            <color indexed="81"/>
            <rFont val="Tahoma"/>
            <family val="2"/>
          </rPr>
          <t xml:space="preserve">
restate</t>
        </r>
      </text>
    </comment>
    <comment ref="S53" authorId="0" shapeId="0">
      <text>
        <r>
          <rPr>
            <b/>
            <sz val="9"/>
            <color indexed="81"/>
            <rFont val="Tahoma"/>
            <family val="2"/>
          </rPr>
          <t>Pimanee Ekkachaiworrasin:</t>
        </r>
        <r>
          <rPr>
            <sz val="9"/>
            <color indexed="81"/>
            <rFont val="Tahoma"/>
            <family val="2"/>
          </rPr>
          <t xml:space="preserve">
restate</t>
        </r>
      </text>
    </comment>
    <comment ref="T53" authorId="0" shapeId="0">
      <text>
        <r>
          <rPr>
            <b/>
            <sz val="9"/>
            <color indexed="81"/>
            <rFont val="Tahoma"/>
            <family val="2"/>
          </rPr>
          <t>Pimanee Ekkachaiworrasin:</t>
        </r>
        <r>
          <rPr>
            <sz val="9"/>
            <color indexed="81"/>
            <rFont val="Tahoma"/>
            <family val="2"/>
          </rPr>
          <t xml:space="preserve">
restate</t>
        </r>
      </text>
    </comment>
    <comment ref="U53" authorId="0" shapeId="0">
      <text>
        <r>
          <rPr>
            <b/>
            <sz val="9"/>
            <color indexed="81"/>
            <rFont val="Tahoma"/>
            <family val="2"/>
          </rPr>
          <t>Pimanee Ekkachaiworrasin:</t>
        </r>
        <r>
          <rPr>
            <sz val="9"/>
            <color indexed="81"/>
            <rFont val="Tahoma"/>
            <family val="2"/>
          </rPr>
          <t xml:space="preserve">
restate</t>
        </r>
      </text>
    </comment>
    <comment ref="V53" authorId="0" shapeId="0">
      <text>
        <r>
          <rPr>
            <b/>
            <sz val="9"/>
            <color indexed="81"/>
            <rFont val="Tahoma"/>
            <family val="2"/>
          </rPr>
          <t>Pimanee Ekkachaiworrasin:</t>
        </r>
        <r>
          <rPr>
            <sz val="9"/>
            <color indexed="81"/>
            <rFont val="Tahoma"/>
            <family val="2"/>
          </rPr>
          <t xml:space="preserve">
restate</t>
        </r>
      </text>
    </comment>
    <comment ref="W53" authorId="0" shapeId="0">
      <text>
        <r>
          <rPr>
            <b/>
            <sz val="9"/>
            <color indexed="81"/>
            <rFont val="Tahoma"/>
            <family val="2"/>
          </rPr>
          <t>Pimanee Ekkachaiworrasin:</t>
        </r>
        <r>
          <rPr>
            <sz val="9"/>
            <color indexed="81"/>
            <rFont val="Tahoma"/>
            <family val="2"/>
          </rPr>
          <t xml:space="preserve">
restate</t>
        </r>
      </text>
    </comment>
    <comment ref="X53" authorId="0" shapeId="0">
      <text>
        <r>
          <rPr>
            <b/>
            <sz val="9"/>
            <color indexed="81"/>
            <rFont val="Tahoma"/>
            <family val="2"/>
          </rPr>
          <t>Pimanee Ekkachaiworrasin:</t>
        </r>
        <r>
          <rPr>
            <sz val="9"/>
            <color indexed="81"/>
            <rFont val="Tahoma"/>
            <family val="2"/>
          </rPr>
          <t xml:space="preserve">
restate</t>
        </r>
      </text>
    </comment>
    <comment ref="AA61" authorId="3" shapeId="0">
      <text>
        <r>
          <rPr>
            <b/>
            <sz val="9"/>
            <color indexed="81"/>
            <rFont val="Tahoma"/>
            <family val="2"/>
          </rPr>
          <t>Vikash Jalan:</t>
        </r>
        <r>
          <rPr>
            <sz val="9"/>
            <color indexed="81"/>
            <rFont val="Tahoma"/>
            <family val="2"/>
          </rPr>
          <t xml:space="preserve">
on higher absolute prices</t>
        </r>
      </text>
    </comment>
    <comment ref="AB61" authorId="3" shapeId="0">
      <text>
        <r>
          <rPr>
            <b/>
            <sz val="9"/>
            <color indexed="81"/>
            <rFont val="Tahoma"/>
            <family val="2"/>
          </rPr>
          <t>Vikash Jalan:</t>
        </r>
        <r>
          <rPr>
            <sz val="9"/>
            <color indexed="81"/>
            <rFont val="Tahoma"/>
            <family val="2"/>
          </rPr>
          <t xml:space="preserve">
On lower prices and operational excellence on working capital management</t>
        </r>
      </text>
    </comment>
    <comment ref="AC61" authorId="3" shapeId="0">
      <text>
        <r>
          <rPr>
            <b/>
            <sz val="9"/>
            <color indexed="81"/>
            <rFont val="Tahoma"/>
            <family val="2"/>
          </rPr>
          <t>Vikash Jalan:</t>
        </r>
        <r>
          <rPr>
            <sz val="9"/>
            <color indexed="81"/>
            <rFont val="Tahoma"/>
            <family val="2"/>
          </rPr>
          <t xml:space="preserve">
outflow with higher prices</t>
        </r>
      </text>
    </comment>
    <comment ref="AF61" authorId="3" shapeId="0">
      <text>
        <r>
          <rPr>
            <b/>
            <sz val="9"/>
            <color indexed="81"/>
            <rFont val="Tahoma"/>
            <family val="2"/>
          </rPr>
          <t>Vikash Jalan:</t>
        </r>
        <r>
          <rPr>
            <sz val="9"/>
            <color indexed="81"/>
            <rFont val="Tahoma"/>
            <family val="2"/>
          </rPr>
          <t xml:space="preserve">
lower supplier credit as excess cash + rising prices</t>
        </r>
      </text>
    </comment>
    <comment ref="Z65" authorId="3" shapeId="0">
      <text>
        <r>
          <rPr>
            <b/>
            <sz val="9"/>
            <color indexed="81"/>
            <rFont val="Tahoma"/>
            <family val="2"/>
          </rPr>
          <t>Vikash Jalan:</t>
        </r>
        <r>
          <rPr>
            <sz val="9"/>
            <color indexed="81"/>
            <rFont val="Tahoma"/>
            <family val="2"/>
          </rPr>
          <t xml:space="preserve">
Higher with the payment for BP Decatur acqusition on 31 March 2016</t>
        </r>
      </text>
    </comment>
    <comment ref="AA65" authorId="3" shapeId="0">
      <text>
        <r>
          <rPr>
            <b/>
            <sz val="9"/>
            <color indexed="81"/>
            <rFont val="Tahoma"/>
            <family val="2"/>
          </rPr>
          <t>Vikash Jalan:</t>
        </r>
        <r>
          <rPr>
            <sz val="9"/>
            <color indexed="81"/>
            <rFont val="Tahoma"/>
            <family val="2"/>
          </rPr>
          <t xml:space="preserve">
Higher mainly with the payment for IVL Spain (Cepsa Spain)</t>
        </r>
      </text>
    </comment>
    <comment ref="AB65" authorId="3" shapeId="0">
      <text>
        <r>
          <rPr>
            <b/>
            <sz val="9"/>
            <color indexed="81"/>
            <rFont val="Tahoma"/>
            <family val="2"/>
          </rPr>
          <t>Vikash Jalan:</t>
        </r>
        <r>
          <rPr>
            <sz val="9"/>
            <color indexed="81"/>
            <rFont val="Tahoma"/>
            <family val="2"/>
          </rPr>
          <t xml:space="preserve">
Higher mainly with the payment for IVL Spain (Cepsa Spain)</t>
        </r>
      </text>
    </comment>
    <comment ref="AC65" authorId="3" shapeId="0">
      <text>
        <r>
          <rPr>
            <b/>
            <sz val="9"/>
            <color indexed="81"/>
            <rFont val="Tahoma"/>
            <family val="2"/>
          </rPr>
          <t>Vikash Jalan:</t>
        </r>
        <r>
          <rPr>
            <sz val="9"/>
            <color indexed="81"/>
            <rFont val="Tahoma"/>
            <family val="2"/>
          </rPr>
          <t xml:space="preserve">
Mainly on US Gas Cracker and PTA expnsion at Rotterdam</t>
        </r>
      </text>
    </comment>
    <comment ref="AD65" authorId="3" shapeId="0">
      <text>
        <r>
          <rPr>
            <b/>
            <sz val="9"/>
            <color indexed="81"/>
            <rFont val="Tahoma"/>
            <family val="2"/>
          </rPr>
          <t>Vikash Jalan:</t>
        </r>
        <r>
          <rPr>
            <sz val="9"/>
            <color indexed="81"/>
            <rFont val="Tahoma"/>
            <family val="2"/>
          </rPr>
          <t xml:space="preserve">
Spent on ongoing projects like US Gas Cracker, PTA expansion st Rotterdam etc.</t>
        </r>
      </text>
    </comment>
    <comment ref="AE65" authorId="3" shapeId="0">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AA66" authorId="3" shapeId="0">
      <text>
        <r>
          <rPr>
            <b/>
            <sz val="9"/>
            <color indexed="81"/>
            <rFont val="Tahoma"/>
            <family val="2"/>
          </rPr>
          <t>Vikash Jalan:</t>
        </r>
        <r>
          <rPr>
            <sz val="9"/>
            <color indexed="81"/>
            <rFont val="Tahoma"/>
            <family val="2"/>
          </rPr>
          <t xml:space="preserve">
On acquisiton of Aromatics Decatur(BP) and IVL Spain (Cepsa)</t>
        </r>
      </text>
    </comment>
    <comment ref="AB66" authorId="3" shapeId="0">
      <text>
        <r>
          <rPr>
            <b/>
            <sz val="9"/>
            <color indexed="81"/>
            <rFont val="Tahoma"/>
            <family val="2"/>
          </rPr>
          <t xml:space="preserve">Vikash Jalan:
</t>
        </r>
        <r>
          <rPr>
            <sz val="9"/>
            <color indexed="81"/>
            <rFont val="Tahoma"/>
            <family val="2"/>
          </rPr>
          <t>Due to Micropet deconsolidation into JV</t>
        </r>
      </text>
    </comment>
    <comment ref="AE66" authorId="3" shapeId="0">
      <text>
        <r>
          <rPr>
            <b/>
            <sz val="9"/>
            <color indexed="81"/>
            <rFont val="Tahoma"/>
            <family val="2"/>
          </rPr>
          <t>Vikash Jalan:</t>
        </r>
        <r>
          <rPr>
            <sz val="9"/>
            <color indexed="81"/>
            <rFont val="Tahoma"/>
            <family val="2"/>
          </rPr>
          <t xml:space="preserve">
Glanztoff</t>
        </r>
      </text>
    </comment>
    <comment ref="AC67" authorId="3" shapeId="0">
      <text>
        <r>
          <rPr>
            <b/>
            <sz val="9"/>
            <color indexed="81"/>
            <rFont val="Tahoma"/>
            <family val="2"/>
          </rPr>
          <t>Vikash Jalan:</t>
        </r>
        <r>
          <rPr>
            <sz val="9"/>
            <color indexed="81"/>
            <rFont val="Tahoma"/>
            <family val="2"/>
          </rPr>
          <t xml:space="preserve">
High with PTA turnaround in Asia </t>
        </r>
      </text>
    </comment>
    <comment ref="Z69" authorId="3" shapeId="0">
      <text>
        <r>
          <rPr>
            <b/>
            <sz val="9"/>
            <color indexed="81"/>
            <rFont val="Tahoma"/>
            <family val="2"/>
          </rPr>
          <t>Vikash Jalan:</t>
        </r>
        <r>
          <rPr>
            <sz val="9"/>
            <color indexed="81"/>
            <rFont val="Tahoma"/>
            <family val="2"/>
          </rPr>
          <t xml:space="preserve">
Lower due to Debentures payments due halfyearly</t>
        </r>
      </text>
    </comment>
    <comment ref="AA69" authorId="3" shapeId="0">
      <text>
        <r>
          <rPr>
            <b/>
            <sz val="9"/>
            <color indexed="81"/>
            <rFont val="Tahoma"/>
            <family val="2"/>
          </rPr>
          <t>Vikash Jalan:</t>
        </r>
        <r>
          <rPr>
            <sz val="9"/>
            <color indexed="81"/>
            <rFont val="Tahoma"/>
            <family val="2"/>
          </rPr>
          <t xml:space="preserve">
Higher due to Debentures payments due halfyearly</t>
        </r>
      </text>
    </comment>
    <comment ref="AB69" authorId="3" shapeId="0">
      <text>
        <r>
          <rPr>
            <b/>
            <sz val="9"/>
            <color indexed="81"/>
            <rFont val="Tahoma"/>
            <family val="2"/>
          </rPr>
          <t>Vikash Jalan:</t>
        </r>
        <r>
          <rPr>
            <sz val="9"/>
            <color indexed="81"/>
            <rFont val="Tahoma"/>
            <family val="2"/>
          </rPr>
          <t xml:space="preserve">
Higher due to Debentures payments due halfyearly</t>
        </r>
      </text>
    </comment>
    <comment ref="AF71" authorId="3" shapeId="0">
      <text>
        <r>
          <rPr>
            <b/>
            <sz val="9"/>
            <color indexed="81"/>
            <rFont val="Tahoma"/>
            <family val="2"/>
          </rPr>
          <t>Vikash Jalan:</t>
        </r>
        <r>
          <rPr>
            <sz val="9"/>
            <color indexed="81"/>
            <rFont val="Tahoma"/>
            <family val="2"/>
          </rPr>
          <t xml:space="preserve">
IVL W1 subscription ~90%</t>
        </r>
      </text>
    </comment>
    <comment ref="G72" authorId="3" shapeId="0">
      <text>
        <r>
          <rPr>
            <b/>
            <sz val="9"/>
            <color indexed="81"/>
            <rFont val="Tahoma"/>
            <family val="2"/>
          </rPr>
          <t xml:space="preserve">Vikash Jalan:
</t>
        </r>
        <r>
          <rPr>
            <sz val="9"/>
            <color indexed="81"/>
            <rFont val="Tahoma"/>
            <family val="2"/>
          </rPr>
          <t>IVL has call option in 2019</t>
        </r>
      </text>
    </comment>
    <comment ref="A74" authorId="3" shapeId="0">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AB74" authorId="3" shapeId="0">
      <text>
        <r>
          <rPr>
            <b/>
            <sz val="9"/>
            <color indexed="81"/>
            <rFont val="Tahoma"/>
            <family val="2"/>
          </rPr>
          <t>Vikash Jalan:</t>
        </r>
        <r>
          <rPr>
            <sz val="9"/>
            <color indexed="81"/>
            <rFont val="Tahoma"/>
            <family val="2"/>
          </rPr>
          <t xml:space="preserve">
Natural Hedge with Assets</t>
        </r>
      </text>
    </comment>
    <comment ref="U78" authorId="2" shapeId="0">
      <text>
        <r>
          <rPr>
            <b/>
            <sz val="9"/>
            <color indexed="81"/>
            <rFont val="Tahoma"/>
            <family val="2"/>
          </rPr>
          <t>Vikash:</t>
        </r>
        <r>
          <rPr>
            <sz val="9"/>
            <color indexed="81"/>
            <rFont val="Tahoma"/>
            <family val="2"/>
          </rPr>
          <t xml:space="preserve">
Due to PTA planned Turnaround</t>
        </r>
      </text>
    </comment>
  </commentList>
</comments>
</file>

<file path=xl/sharedStrings.xml><?xml version="1.0" encoding="utf-8"?>
<sst xmlns="http://schemas.openxmlformats.org/spreadsheetml/2006/main" count="181" uniqueCount="121">
  <si>
    <t>IRSL</t>
  </si>
  <si>
    <t>BE</t>
  </si>
  <si>
    <t>BG</t>
  </si>
  <si>
    <t>2013(R)</t>
  </si>
  <si>
    <t>2014(R)</t>
  </si>
  <si>
    <t>1Q13</t>
  </si>
  <si>
    <t>2Q13</t>
  </si>
  <si>
    <t>3Q13</t>
  </si>
  <si>
    <t>4Q13</t>
  </si>
  <si>
    <t>1Q14(R)</t>
  </si>
  <si>
    <t>2Q14(R)</t>
  </si>
  <si>
    <t>3Q14(R)</t>
  </si>
  <si>
    <t>4Q14(R)</t>
  </si>
  <si>
    <t>1Q15(R)</t>
  </si>
  <si>
    <t>2Q15(R)</t>
  </si>
  <si>
    <t>3Q15(R)</t>
  </si>
  <si>
    <t>4Q15</t>
  </si>
  <si>
    <t>1Q16</t>
  </si>
  <si>
    <t>2Q16</t>
  </si>
  <si>
    <t>3Q16</t>
  </si>
  <si>
    <t>4Q16</t>
  </si>
  <si>
    <t>1Q17</t>
  </si>
  <si>
    <t>2Q17</t>
  </si>
  <si>
    <t>3Q17</t>
  </si>
  <si>
    <t>4Q17</t>
  </si>
  <si>
    <t>3Q19</t>
  </si>
  <si>
    <t>1H16</t>
  </si>
  <si>
    <t>2H16</t>
  </si>
  <si>
    <t>1H17</t>
  </si>
  <si>
    <t>2H17</t>
  </si>
  <si>
    <t>1H18</t>
  </si>
  <si>
    <t>2H18</t>
  </si>
  <si>
    <t>1H19</t>
  </si>
  <si>
    <t xml:space="preserve">3Q19 </t>
  </si>
  <si>
    <t>6M19</t>
  </si>
  <si>
    <t>9M19</t>
  </si>
  <si>
    <t>%</t>
  </si>
  <si>
    <t>EBITDA</t>
  </si>
  <si>
    <t>EBIT</t>
  </si>
  <si>
    <t>Reported EBITDA</t>
  </si>
  <si>
    <t>Cash Flow Statement</t>
  </si>
  <si>
    <t>Core EBITDA</t>
  </si>
  <si>
    <t>Check</t>
  </si>
  <si>
    <t>26 กุมภาพันธ์ 2563</t>
  </si>
  <si>
    <t>หน่วย : บาท</t>
  </si>
  <si>
    <t>ไตรมาสที่ 1 ปี 2561</t>
  </si>
  <si>
    <t>ไตรมาสที่ 2 ปี 2561</t>
  </si>
  <si>
    <t>ไตรมาสที่ 3 ปี 2561</t>
  </si>
  <si>
    <t>ไตรมาสที่ 4 ปี 2561</t>
  </si>
  <si>
    <t>ไตรมาสที่ 1 ปี 2562</t>
  </si>
  <si>
    <t>ไตรมาสที่ 2 ปี 2562</t>
  </si>
  <si>
    <t>ไตรมาสที่ 3 ปี 2562</t>
  </si>
  <si>
    <t>ไตรมาสที่ 4 ปี 2562</t>
  </si>
  <si>
    <t>กำลังการผลิตและอัตราการผลิต</t>
  </si>
  <si>
    <t>กำลังการผลิตติดตั้ง (ณ วันสิ้นงวด)</t>
  </si>
  <si>
    <t>ล้านตัน</t>
  </si>
  <si>
    <t>กำลังการผลิต (สำหรับรอบระยะเวลา)</t>
  </si>
  <si>
    <t>ปริมาณผลิต</t>
  </si>
  <si>
    <t>อัตราการผลิต %</t>
  </si>
  <si>
    <t>อัตราแลกเปลี่ยนถัวเฉลี่ย</t>
  </si>
  <si>
    <t>บาท/เหรียญสหรัฐ</t>
  </si>
  <si>
    <t>อัตราแลกเปลี่ยนปิด</t>
  </si>
  <si>
    <t>ข้อมูลทางการเงินหลัก (ไม่รวมรายการพิเศษ)</t>
  </si>
  <si>
    <t>รายได้</t>
  </si>
  <si>
    <t>ล้านบาท</t>
  </si>
  <si>
    <t>ค่าเสื่อมราคาและค่าตัดจำหน่าย</t>
  </si>
  <si>
    <t>ต้นทุนทางการเงินสุทธิ</t>
  </si>
  <si>
    <t>ส่วนแบ่งกำไร(ขาดทุน)จากกิจการร่วมทุน</t>
  </si>
  <si>
    <t>กำไร(ขาดทุน)ก่อนภาษีเงินได้</t>
  </si>
  <si>
    <t>ภาษีเงินได้</t>
  </si>
  <si>
    <t>ภาษีเงินได้รอการตัดบัญชี</t>
  </si>
  <si>
    <t>ภาษีเงินได้ปรับปรุงในกำไร(ขาดทุน)จากสินค้าคงเหลือ</t>
  </si>
  <si>
    <t>กำไร(ขาดทุน)สำหรับงวด</t>
  </si>
  <si>
    <t>ส่วนได้เสียที่ไม่มีอำนาจควบคุม</t>
  </si>
  <si>
    <t>กำไรสุทธิหลังหักส่วนได้เสียที่ไม่มีอำนาจควบคุม</t>
  </si>
  <si>
    <t>อัตราภาษีเงินได้ที่แท้จริง %</t>
  </si>
  <si>
    <t>อัตราภาษีเงินได้ที่จ่ายเป็นเงินสด %</t>
  </si>
  <si>
    <t>ดอกเบี้ยจ่ายสำหรับหุ้นกู้ด้อยสิทธิที่มีลักษณะคล้ายทุน</t>
  </si>
  <si>
    <t xml:space="preserve">จำนวนหุ้น </t>
  </si>
  <si>
    <t>ล้านหุ้น</t>
  </si>
  <si>
    <t xml:space="preserve">กำไรต่อหุ้น </t>
  </si>
  <si>
    <t>บาท</t>
  </si>
  <si>
    <t>ข้อมูลทางการเงินตามรายงาน</t>
  </si>
  <si>
    <t>กำไร/(ขาดทุน) จากสินค้าคงเหลือ</t>
  </si>
  <si>
    <t>รายการพิเศษ</t>
  </si>
  <si>
    <t>ค่าใช้จ่ายจากการเข้าซื้อกิจการ และ ค่าใช้จ่ายก่อนเริ่มดำเนินงาน</t>
  </si>
  <si>
    <t xml:space="preserve">กำไรจากการต่อรองราคาซื้อจากการเข้าซื้อกิจการ ขาดทุนจากการด้อยค่า และ ค่าใช้จ่ายในการศึกษาโครงการ * </t>
  </si>
  <si>
    <t>รายการพิเศษ รายได้/ (ค่าใช้จ่าย) อื่น</t>
  </si>
  <si>
    <t>รายการพิเศษ รายได้/ (ค่าใช้จ่าย) ของส่วนได้เสียที่ไม่มีอำนาจควบคุม</t>
  </si>
  <si>
    <t>สถานะทางการเงินและอัตราส่วนหนี้สิน</t>
  </si>
  <si>
    <t>หนี้สินรวม</t>
  </si>
  <si>
    <t>เงินสดและเงินสดภายใต้การบริหาร</t>
  </si>
  <si>
    <t>หนี้สินสุทธิ</t>
  </si>
  <si>
    <t>หนี้สินสำหรับโครงการที่ยังไม่เริ่มดำเนินงาน</t>
  </si>
  <si>
    <t>หนี้สินจากการดำเนินงานสุทธิ</t>
  </si>
  <si>
    <t>ส่วนของผู้ถือหุ้นรวม</t>
  </si>
  <si>
    <t xml:space="preserve"> รวมส่วนของผู้ถือหุ้นบริษัทใหญ่</t>
  </si>
  <si>
    <t xml:space="preserve"> ส่วนได้เสียที่ไม่มีอำนาจควบคุม</t>
  </si>
  <si>
    <t xml:space="preserve"> หุ้นกู้ด้อยสิทธิที่มีลักษณะคล้ายทุน </t>
  </si>
  <si>
    <t>อัตราส่วนหนี้สินจากการดำเนินงานสุทธิต่อทุน</t>
  </si>
  <si>
    <t>เท่า</t>
  </si>
  <si>
    <t>เงินทุนสุทธิจากการดำเนินงาน</t>
  </si>
  <si>
    <t>เงินทุนหมุนเวียนสุทธิและอื่นๆ</t>
  </si>
  <si>
    <t>กระแสเงินสดจากกิจกรรมดำเนินงานก่อนหักภาษีเงินได้</t>
  </si>
  <si>
    <t>ภาษีจ่าย</t>
  </si>
  <si>
    <t>กระแสเงินสดจากกิจกรรมดำเนินงานหลังหักภาษีเงินได้</t>
  </si>
  <si>
    <t>รายจ่ายฝ่ายทุนเพื่อการขยายกำลังการผลิตและการลงทุนใหม่</t>
  </si>
  <si>
    <t>เงินทุนหมุนเวียนสุทธิสาหรับเข้าซื้อ/ขายสินทรัพย์</t>
  </si>
  <si>
    <t>รายจ่ายฝ่ายทุนเพื่อการบำรุงรักษา</t>
  </si>
  <si>
    <t>กระแสเงินสดหลังการใช้จ่ายตามกลยุทธ์</t>
  </si>
  <si>
    <t>เงินปันผลจ่ายและดอกเบี้ยจ่ายสาหรับหุ้นกู้ด้อยสิทธิที่มีลักษณะคล้ายทุน</t>
  </si>
  <si>
    <t>เงินสดรับจากการออกหุ้นสามัญออกให้ตามการใช้สิทธิของใบสำคัญแสดงสิทธิ</t>
  </si>
  <si>
    <t>เงินสดรับจากหุ้นกู้ด้อยสิทธิที่มีลักษณะคล้ายทุน</t>
  </si>
  <si>
    <t xml:space="preserve">(เพิ่มขึ้น) ลดลงในหนี้สินสุทธิตามเกณฑ์เงินสด </t>
  </si>
  <si>
    <t xml:space="preserve">ผลกระทบจากอัตราแลกเปลี่ยนของเงินตราต่างประเทศสิ้นงวดและของหนี้สินสุทธิที่เปลี่ยนแปลงไประหว่างงวด </t>
  </si>
  <si>
    <t>(เพิ่มขึ้น) ลดลงของหนี้สินสุทธิใน งบแสดงฐานะทางการเงิน</t>
  </si>
  <si>
    <t>กระแสเงินสดจากกิจกรรมดำเนินงานต่อเงินทุนสุทธิจากการดำเนินงาน</t>
  </si>
  <si>
    <t>รายจ่ายฝ่ายทุนเพื่อการบำรุงรักษาต่อค่าเสื่อมราคาและค่าตัดจำหน่าย</t>
  </si>
  <si>
    <t>ข้อสังเกต: 1) ตัวเลขทางการเงินในอดีตบางส่วนถูกปรับปรุงในไตรมาสที่ 4 ปี 2558 เนื่องจากการเปลี่ยนแปลงในนโยบายการตีราคาใหม่ (Revaluation) ของบริษัทตามมาตรฐานการบัญชีฉบับใหม่ การเปลี่ยนแปลงไม่ได้มีความเป็นสาระสำคัญ บริษัทจึงทำการปรับปรุงตัวเลขรายปี ดังนั้น ผลรวมของไตรมาสจึงอาจไม่เท่ากับตัวเลขรายปีเป็นจำนวนเล็กน้อย การปรับเปลี่ยนราคา Feedstock สำหรับ captive sales ให้ PET ในการลดค่าขนส่งไม่ถูกนำมารวม และไม่มีผลกระทบต่อ regional หรือ consolidated EBITDA
2) ตัวเลขทางการเงินหลักในไตรมาสที่ 2 ปี 2562 ไม่รวม IRSL แต่ถูกรวมในไตรมาสที่ 3 ปี 2562</t>
  </si>
  <si>
    <r>
      <rPr>
        <sz val="11"/>
        <rFont val="Times New Roman"/>
        <family val="1"/>
      </rPr>
      <t xml:space="preserve">บริษัทได้จัดเตรียมข้อมูลในรูปแบบ Excel เพื่อรวบรวมข้อมูลเพื่อการเปิดเผยต่อสาธารณะไว้ในที่เดียว อย่างไรก็ตาม โปรดใช้ข้อมูล MD&amp;A และงบการเงินที่นำส่ง SET ในการตัดสินใจ รวมไปถึงเป็นเครื่องมือเพื่อใช้ในการคาดการณ์ บริษัทได้ทำให้อยู่ในรูปแบบที่ไม่ซับซ้อน และใช้เพื่อการอ้างอิงของท่านเท่านั้น โดยมิได้แสดงสมมุติฐานในอนาคต ท่านอาจคาดการณ์หรือเปลี่ยนแปลงการคาดการณ์ตามแต่เห็นสมควร </t>
    </r>
    <r>
      <rPr>
        <b/>
        <sz val="11"/>
        <color theme="8" tint="-0.499984740745262"/>
        <rFont val="Times New Roman"/>
        <family val="1"/>
      </rPr>
      <t>ซึ่ง</t>
    </r>
    <r>
      <rPr>
        <b/>
        <sz val="11"/>
        <color rgb="FF1F497D"/>
        <rFont val="Times New Roman"/>
        <family val="1"/>
      </rPr>
      <t>บริษัทไม่สามารถแสดงความรับผิดชอบต่อข้อผิดพลาดใดที่อาจเกิดขึ้นจากการใช้ข้อมูลดังกล่าว</t>
    </r>
  </si>
  <si>
    <t>หน้า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</si>
</sst>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00000_);_(* \(#,##0.00000\);_(* &quot;-&quot;??_);_(@_)"/>
    <numFmt numFmtId="165" formatCode="#,##0.0000_);[Red]\(#,##0.0000\)"/>
    <numFmt numFmtId="166" formatCode="_-* #,##0.00_-;\-* #,##0.00_-;_-* &quot;-&quot;??_-;_-@_-"/>
    <numFmt numFmtId="167" formatCode="_(* #,##0.0000_);_(* \(#,##0.0000\);_(* &quot;-&quot;??_);_(@_)"/>
    <numFmt numFmtId="168" formatCode="_(* #,##0.0_);_(* \(#,##0.0\);_(* &quot;-&quot;??_);_(@_)"/>
    <numFmt numFmtId="169" formatCode="0.0000"/>
    <numFmt numFmtId="170" formatCode="_(* #,##0_);_(* \(#,##0\);_(* &quot;-&quot;??_);_(@_)"/>
    <numFmt numFmtId="171" formatCode="#,##0.000_);[Red]\(#,##0.000\)"/>
    <numFmt numFmtId="172" formatCode="#,##0%;[Red]\(#,##0\)%"/>
  </numFmts>
  <fonts count="17" x14ac:knownFonts="1">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b/>
      <sz val="22"/>
      <color theme="1"/>
      <name val="Times New Roman"/>
      <family val="1"/>
    </font>
    <font>
      <b/>
      <sz val="10"/>
      <color theme="1"/>
      <name val="Times New Roman"/>
      <family val="1"/>
    </font>
    <font>
      <b/>
      <sz val="20"/>
      <color theme="1"/>
      <name val="Times New Roman"/>
      <family val="1"/>
    </font>
    <font>
      <sz val="11"/>
      <color theme="1"/>
      <name val="Times New Roman"/>
      <family val="1"/>
    </font>
    <font>
      <sz val="10"/>
      <name val="Times New Roman"/>
      <family val="1"/>
    </font>
    <font>
      <sz val="10"/>
      <color indexed="8"/>
      <name val="Times New Roman"/>
      <family val="1"/>
    </font>
    <font>
      <sz val="10"/>
      <color rgb="FF000000"/>
      <name val="Times New Roman"/>
      <family val="1"/>
    </font>
    <font>
      <b/>
      <sz val="10"/>
      <color theme="1" tint="0.34998626667073579"/>
      <name val="Times New Roman"/>
      <family val="1"/>
    </font>
    <font>
      <b/>
      <sz val="9"/>
      <color indexed="81"/>
      <name val="Tahoma"/>
      <family val="2"/>
    </font>
    <font>
      <sz val="9"/>
      <color indexed="81"/>
      <name val="Tahoma"/>
      <family val="2"/>
    </font>
    <font>
      <sz val="11"/>
      <name val="Times New Roman"/>
      <family val="1"/>
    </font>
    <font>
      <b/>
      <sz val="11"/>
      <color theme="8" tint="-0.499984740745262"/>
      <name val="Times New Roman"/>
      <family val="1"/>
    </font>
    <font>
      <b/>
      <sz val="11"/>
      <color rgb="FF1F497D"/>
      <name val="Times New Roman"/>
      <family val="1"/>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lightTrellis">
        <bgColor theme="0"/>
      </patternFill>
    </fill>
    <fill>
      <patternFill patternType="lightTrellis">
        <bgColor theme="6" tint="0.79998168889431442"/>
      </patternFill>
    </fill>
    <fill>
      <patternFill patternType="lightTrellis">
        <bgColor theme="4" tint="0.79998168889431442"/>
      </patternFill>
    </fill>
    <fill>
      <patternFill patternType="solid">
        <fgColor theme="6" tint="0.39997558519241921"/>
        <bgColor indexed="64"/>
      </patternFill>
    </fill>
    <fill>
      <patternFill patternType="solid">
        <fgColor rgb="FF92D050"/>
        <bgColor indexed="64"/>
      </patternFill>
    </fill>
    <fill>
      <patternFill patternType="solid">
        <fgColor rgb="FF00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bgColor rgb="FF000000"/>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auto="1"/>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9">
    <xf numFmtId="0" fontId="0" fillId="0" borderId="0" xfId="0"/>
    <xf numFmtId="15" fontId="2" fillId="2" borderId="0" xfId="0" applyNumberFormat="1" applyFont="1" applyFill="1" applyAlignment="1">
      <alignment horizontal="right"/>
    </xf>
    <xf numFmtId="0" fontId="3" fillId="2" borderId="0" xfId="0" applyFont="1" applyFill="1" applyAlignment="1">
      <alignment horizontal="center"/>
    </xf>
    <xf numFmtId="0" fontId="3" fillId="2" borderId="0" xfId="0" applyFont="1" applyFill="1"/>
    <xf numFmtId="164" fontId="3" fillId="2" borderId="0" xfId="0" applyNumberFormat="1" applyFont="1" applyFill="1"/>
    <xf numFmtId="0" fontId="3" fillId="0" borderId="0" xfId="0" applyFont="1"/>
    <xf numFmtId="0" fontId="3" fillId="0" borderId="1" xfId="0" applyFont="1" applyBorder="1"/>
    <xf numFmtId="0" fontId="3" fillId="0" borderId="0" xfId="0" applyFont="1" applyAlignment="1"/>
    <xf numFmtId="0" fontId="4" fillId="2" borderId="0" xfId="0" applyFont="1" applyFill="1"/>
    <xf numFmtId="0" fontId="5" fillId="2" borderId="0" xfId="0" applyFont="1" applyFill="1" applyAlignment="1">
      <alignment horizontal="center"/>
    </xf>
    <xf numFmtId="0" fontId="5" fillId="3" borderId="2" xfId="0" applyFont="1" applyFill="1" applyBorder="1" applyAlignment="1">
      <alignment horizontal="center" wrapText="1"/>
    </xf>
    <xf numFmtId="0" fontId="5" fillId="3" borderId="2" xfId="0" quotePrefix="1"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4" borderId="2" xfId="0" applyFont="1" applyFill="1" applyBorder="1" applyAlignment="1">
      <alignment horizontal="center" wrapText="1"/>
    </xf>
    <xf numFmtId="0" fontId="5" fillId="4" borderId="2" xfId="0" quotePrefix="1" applyFont="1" applyFill="1" applyBorder="1" applyAlignment="1">
      <alignment horizontal="center" wrapText="1"/>
    </xf>
    <xf numFmtId="0" fontId="5" fillId="4" borderId="5" xfId="0" applyFont="1" applyFill="1" applyBorder="1" applyAlignment="1">
      <alignment horizontal="center" wrapText="1"/>
    </xf>
    <xf numFmtId="0" fontId="5" fillId="4" borderId="0" xfId="0" applyFont="1" applyFill="1" applyBorder="1" applyAlignment="1">
      <alignment horizontal="center" wrapText="1"/>
    </xf>
    <xf numFmtId="0" fontId="3" fillId="0" borderId="0" xfId="0" applyFont="1" applyAlignment="1">
      <alignment horizontal="center"/>
    </xf>
    <xf numFmtId="0" fontId="5" fillId="4" borderId="6" xfId="0" applyFont="1" applyFill="1" applyBorder="1" applyAlignment="1">
      <alignment horizontal="center" wrapText="1"/>
    </xf>
    <xf numFmtId="0" fontId="5" fillId="5" borderId="6" xfId="0" applyFont="1" applyFill="1" applyBorder="1" applyAlignment="1">
      <alignment horizontal="center" wrapText="1"/>
    </xf>
    <xf numFmtId="38" fontId="7" fillId="6" borderId="7" xfId="0" applyNumberFormat="1" applyFont="1" applyFill="1" applyBorder="1"/>
    <xf numFmtId="43" fontId="7" fillId="6" borderId="7" xfId="1" applyFont="1" applyFill="1" applyBorder="1"/>
    <xf numFmtId="43" fontId="7" fillId="3" borderId="4" xfId="1" applyFont="1" applyFill="1" applyBorder="1"/>
    <xf numFmtId="38" fontId="7" fillId="6" borderId="3" xfId="0" applyNumberFormat="1" applyFont="1" applyFill="1" applyBorder="1"/>
    <xf numFmtId="165" fontId="7" fillId="6" borderId="7" xfId="0" applyNumberFormat="1" applyFont="1" applyFill="1" applyBorder="1"/>
    <xf numFmtId="38" fontId="7" fillId="3" borderId="4" xfId="0" applyNumberFormat="1" applyFont="1" applyFill="1" applyBorder="1"/>
    <xf numFmtId="38" fontId="7" fillId="6" borderId="0" xfId="0" applyNumberFormat="1" applyFont="1" applyFill="1" applyBorder="1"/>
    <xf numFmtId="38" fontId="7" fillId="4" borderId="0" xfId="0" applyNumberFormat="1" applyFont="1" applyFill="1" applyBorder="1"/>
    <xf numFmtId="0" fontId="7" fillId="2" borderId="0" xfId="0" applyFont="1" applyFill="1" applyBorder="1"/>
    <xf numFmtId="0" fontId="3" fillId="2" borderId="8" xfId="0" applyFont="1" applyFill="1" applyBorder="1"/>
    <xf numFmtId="0" fontId="3" fillId="2" borderId="0" xfId="0" applyFont="1" applyFill="1" applyBorder="1" applyAlignment="1">
      <alignment horizontal="center"/>
    </xf>
    <xf numFmtId="43" fontId="3" fillId="2" borderId="0" xfId="1" applyNumberFormat="1" applyFont="1" applyFill="1" applyBorder="1"/>
    <xf numFmtId="43" fontId="3" fillId="3" borderId="9" xfId="1" applyNumberFormat="1" applyFont="1" applyFill="1" applyBorder="1"/>
    <xf numFmtId="43" fontId="3" fillId="7" borderId="8" xfId="1" applyFont="1" applyFill="1" applyBorder="1"/>
    <xf numFmtId="43" fontId="3" fillId="7" borderId="0" xfId="1" applyFont="1" applyFill="1" applyBorder="1"/>
    <xf numFmtId="43" fontId="3" fillId="7" borderId="0" xfId="1" applyFont="1" applyFill="1" applyBorder="1" applyAlignment="1">
      <alignment horizontal="center"/>
    </xf>
    <xf numFmtId="43" fontId="3" fillId="8" borderId="9" xfId="1" applyFont="1" applyFill="1" applyBorder="1" applyAlignment="1">
      <alignment horizontal="center"/>
    </xf>
    <xf numFmtId="43" fontId="3" fillId="7" borderId="0" xfId="1" applyFont="1" applyFill="1" applyAlignment="1">
      <alignment horizontal="center"/>
    </xf>
    <xf numFmtId="43" fontId="3" fillId="9" borderId="0" xfId="1" applyFont="1" applyFill="1" applyBorder="1" applyAlignment="1">
      <alignment horizontal="center"/>
    </xf>
    <xf numFmtId="166" fontId="3" fillId="2" borderId="0" xfId="0" applyNumberFormat="1" applyFont="1" applyFill="1"/>
    <xf numFmtId="43" fontId="3" fillId="2" borderId="0" xfId="1" applyFont="1" applyFill="1" applyBorder="1"/>
    <xf numFmtId="43" fontId="3" fillId="2" borderId="8" xfId="1" applyNumberFormat="1" applyFont="1" applyFill="1" applyBorder="1"/>
    <xf numFmtId="43" fontId="3" fillId="2" borderId="0" xfId="1" applyNumberFormat="1" applyFont="1" applyFill="1" applyBorder="1" applyAlignment="1">
      <alignment horizontal="center"/>
    </xf>
    <xf numFmtId="43" fontId="3" fillId="2" borderId="0" xfId="1" applyFont="1" applyFill="1" applyBorder="1" applyAlignment="1">
      <alignment horizontal="center"/>
    </xf>
    <xf numFmtId="164" fontId="3" fillId="2" borderId="0" xfId="1" applyNumberFormat="1" applyFont="1" applyFill="1" applyBorder="1" applyAlignment="1">
      <alignment horizontal="center"/>
    </xf>
    <xf numFmtId="43" fontId="3" fillId="3" borderId="9" xfId="1" applyNumberFormat="1" applyFont="1" applyFill="1" applyBorder="1" applyAlignment="1">
      <alignment horizontal="center"/>
    </xf>
    <xf numFmtId="43" fontId="3" fillId="2" borderId="0" xfId="1" applyNumberFormat="1" applyFont="1" applyFill="1" applyAlignment="1">
      <alignment horizontal="center"/>
    </xf>
    <xf numFmtId="43" fontId="3" fillId="4" borderId="0" xfId="1" applyNumberFormat="1" applyFont="1" applyFill="1" applyBorder="1" applyAlignment="1">
      <alignment horizontal="center"/>
    </xf>
    <xf numFmtId="43" fontId="3" fillId="10" borderId="0" xfId="1" applyNumberFormat="1" applyFont="1" applyFill="1" applyAlignment="1">
      <alignment horizontal="center"/>
    </xf>
    <xf numFmtId="167" fontId="3" fillId="2" borderId="0" xfId="0" applyNumberFormat="1" applyFont="1" applyFill="1"/>
    <xf numFmtId="43" fontId="3" fillId="2" borderId="10" xfId="1" applyFont="1" applyFill="1" applyBorder="1"/>
    <xf numFmtId="43" fontId="3" fillId="2" borderId="5" xfId="1" applyFont="1" applyFill="1" applyBorder="1"/>
    <xf numFmtId="43" fontId="3" fillId="2" borderId="10" xfId="1" applyFont="1" applyFill="1" applyBorder="1" applyAlignment="1">
      <alignment horizontal="center"/>
    </xf>
    <xf numFmtId="43" fontId="3" fillId="2" borderId="10" xfId="1" applyNumberFormat="1" applyFont="1" applyFill="1" applyBorder="1" applyAlignment="1">
      <alignment horizontal="center"/>
    </xf>
    <xf numFmtId="168" fontId="3" fillId="3" borderId="9" xfId="1" applyNumberFormat="1" applyFont="1" applyFill="1" applyBorder="1" applyAlignment="1">
      <alignment horizontal="center"/>
    </xf>
    <xf numFmtId="43" fontId="3" fillId="4" borderId="0" xfId="1" applyFont="1" applyFill="1" applyBorder="1" applyAlignment="1">
      <alignment horizontal="center"/>
    </xf>
    <xf numFmtId="43" fontId="3" fillId="11" borderId="10" xfId="1" applyFont="1" applyFill="1" applyBorder="1" applyAlignment="1">
      <alignment horizontal="center"/>
    </xf>
    <xf numFmtId="9" fontId="5" fillId="2" borderId="8" xfId="2" applyFont="1" applyFill="1" applyBorder="1"/>
    <xf numFmtId="9" fontId="5" fillId="2" borderId="0" xfId="2" applyFont="1" applyFill="1" applyBorder="1" applyAlignment="1">
      <alignment horizontal="right"/>
    </xf>
    <xf numFmtId="9" fontId="5" fillId="2" borderId="0" xfId="2" applyNumberFormat="1" applyFont="1" applyFill="1" applyBorder="1" applyAlignment="1">
      <alignment horizontal="right"/>
    </xf>
    <xf numFmtId="9" fontId="5" fillId="3" borderId="9" xfId="2" applyNumberFormat="1" applyFont="1" applyFill="1" applyBorder="1" applyAlignment="1">
      <alignment horizontal="right"/>
    </xf>
    <xf numFmtId="9" fontId="5" fillId="2" borderId="8" xfId="2" applyFont="1" applyFill="1" applyBorder="1" applyAlignment="1">
      <alignment horizontal="right"/>
    </xf>
    <xf numFmtId="9" fontId="5" fillId="3" borderId="9" xfId="2" applyFont="1" applyFill="1" applyBorder="1" applyAlignment="1">
      <alignment horizontal="right"/>
    </xf>
    <xf numFmtId="9" fontId="5" fillId="4" borderId="0" xfId="2" applyFont="1" applyFill="1" applyBorder="1" applyAlignment="1">
      <alignment horizontal="right"/>
    </xf>
    <xf numFmtId="9" fontId="5" fillId="2" borderId="0" xfId="2" applyFont="1" applyFill="1" applyAlignment="1">
      <alignment horizontal="right"/>
    </xf>
    <xf numFmtId="9" fontId="5" fillId="2" borderId="0" xfId="2" applyFont="1" applyFill="1"/>
    <xf numFmtId="43" fontId="3" fillId="3" borderId="9" xfId="1" applyFont="1" applyFill="1" applyBorder="1"/>
    <xf numFmtId="43" fontId="3" fillId="2" borderId="8" xfId="1" applyFont="1" applyFill="1" applyBorder="1"/>
    <xf numFmtId="2" fontId="3" fillId="2" borderId="0" xfId="1" applyNumberFormat="1" applyFont="1" applyFill="1" applyBorder="1"/>
    <xf numFmtId="2" fontId="3" fillId="3" borderId="9" xfId="1" applyNumberFormat="1" applyFont="1" applyFill="1" applyBorder="1"/>
    <xf numFmtId="2" fontId="3" fillId="2" borderId="0" xfId="1" applyNumberFormat="1" applyFont="1" applyFill="1"/>
    <xf numFmtId="169" fontId="3" fillId="4" borderId="0" xfId="1" applyNumberFormat="1" applyFont="1" applyFill="1" applyBorder="1"/>
    <xf numFmtId="2" fontId="3" fillId="4" borderId="0" xfId="1" applyNumberFormat="1" applyFont="1" applyFill="1" applyBorder="1"/>
    <xf numFmtId="2" fontId="3" fillId="11" borderId="0" xfId="1" applyNumberFormat="1" applyFont="1" applyFill="1"/>
    <xf numFmtId="2" fontId="3" fillId="4" borderId="0" xfId="1" applyNumberFormat="1" applyFont="1" applyFill="1"/>
    <xf numFmtId="0" fontId="6" fillId="6" borderId="8" xfId="0" applyFont="1" applyFill="1" applyBorder="1"/>
    <xf numFmtId="38" fontId="7" fillId="6" borderId="0" xfId="0" applyNumberFormat="1" applyFont="1" applyFill="1" applyBorder="1" applyAlignment="1">
      <alignment horizontal="center"/>
    </xf>
    <xf numFmtId="43" fontId="7" fillId="6" borderId="0" xfId="1" applyFont="1" applyFill="1" applyBorder="1"/>
    <xf numFmtId="43" fontId="7" fillId="3" borderId="9" xfId="1" applyFont="1" applyFill="1" applyBorder="1"/>
    <xf numFmtId="38" fontId="7" fillId="6" borderId="8" xfId="0" applyNumberFormat="1" applyFont="1" applyFill="1" applyBorder="1"/>
    <xf numFmtId="165" fontId="7" fillId="6" borderId="0" xfId="0" applyNumberFormat="1" applyFont="1" applyFill="1" applyBorder="1"/>
    <xf numFmtId="38" fontId="7" fillId="3" borderId="9" xfId="0" applyNumberFormat="1" applyFont="1" applyFill="1" applyBorder="1"/>
    <xf numFmtId="9" fontId="3" fillId="2" borderId="0" xfId="2" applyFont="1" applyFill="1" applyBorder="1"/>
    <xf numFmtId="9" fontId="3" fillId="3" borderId="9" xfId="2" applyFont="1" applyFill="1" applyBorder="1"/>
    <xf numFmtId="9" fontId="3" fillId="2" borderId="8" xfId="2" applyFont="1" applyFill="1" applyBorder="1" applyAlignment="1">
      <alignment horizontal="right"/>
    </xf>
    <xf numFmtId="9" fontId="3" fillId="2" borderId="0" xfId="2" applyFont="1" applyFill="1" applyBorder="1" applyAlignment="1">
      <alignment horizontal="right"/>
    </xf>
    <xf numFmtId="170" fontId="3" fillId="2" borderId="0" xfId="1" applyNumberFormat="1" applyFont="1" applyFill="1" applyBorder="1" applyAlignment="1">
      <alignment horizontal="right"/>
    </xf>
    <xf numFmtId="168" fontId="3" fillId="2" borderId="0" xfId="1" applyNumberFormat="1" applyFont="1" applyFill="1" applyBorder="1" applyAlignment="1">
      <alignment horizontal="right"/>
    </xf>
    <xf numFmtId="170" fontId="3" fillId="3" borderId="9" xfId="1" applyNumberFormat="1" applyFont="1" applyFill="1" applyBorder="1" applyAlignment="1">
      <alignment horizontal="right"/>
    </xf>
    <xf numFmtId="170" fontId="3" fillId="2" borderId="0" xfId="1" applyNumberFormat="1" applyFont="1" applyFill="1" applyAlignment="1">
      <alignment horizontal="right"/>
    </xf>
    <xf numFmtId="170" fontId="3" fillId="4" borderId="0" xfId="1" applyNumberFormat="1" applyFont="1" applyFill="1" applyBorder="1" applyAlignment="1">
      <alignment horizontal="right"/>
    </xf>
    <xf numFmtId="38" fontId="5" fillId="6" borderId="0" xfId="1" applyNumberFormat="1" applyFont="1" applyFill="1" applyBorder="1" applyAlignment="1">
      <alignment horizontal="right"/>
    </xf>
    <xf numFmtId="38" fontId="5" fillId="3" borderId="9" xfId="1" applyNumberFormat="1" applyFont="1" applyFill="1" applyBorder="1" applyAlignment="1">
      <alignment horizontal="right"/>
    </xf>
    <xf numFmtId="38" fontId="5" fillId="6" borderId="8" xfId="1" applyNumberFormat="1" applyFont="1" applyFill="1" applyBorder="1" applyAlignment="1">
      <alignment horizontal="right"/>
    </xf>
    <xf numFmtId="38" fontId="3" fillId="6" borderId="0" xfId="1" applyNumberFormat="1" applyFont="1" applyFill="1" applyAlignment="1">
      <alignment horizontal="right"/>
    </xf>
    <xf numFmtId="38" fontId="3" fillId="6" borderId="0" xfId="1" applyNumberFormat="1" applyFont="1" applyFill="1" applyBorder="1" applyAlignment="1">
      <alignment horizontal="right"/>
    </xf>
    <xf numFmtId="38" fontId="3" fillId="4" borderId="0" xfId="1" applyNumberFormat="1" applyFont="1" applyFill="1" applyBorder="1" applyAlignment="1">
      <alignment horizontal="right"/>
    </xf>
    <xf numFmtId="171" fontId="3" fillId="4" borderId="0" xfId="1" applyNumberFormat="1" applyFont="1" applyFill="1" applyBorder="1" applyAlignment="1">
      <alignment horizontal="right"/>
    </xf>
    <xf numFmtId="38" fontId="5" fillId="2" borderId="0" xfId="1" applyNumberFormat="1" applyFont="1" applyFill="1" applyBorder="1" applyAlignment="1">
      <alignment horizontal="right"/>
    </xf>
    <xf numFmtId="43" fontId="3" fillId="2" borderId="0" xfId="1" applyFont="1" applyFill="1"/>
    <xf numFmtId="38" fontId="5" fillId="11" borderId="0" xfId="1" applyNumberFormat="1" applyFont="1" applyFill="1" applyAlignment="1">
      <alignment horizontal="right"/>
    </xf>
    <xf numFmtId="170" fontId="3" fillId="2" borderId="0" xfId="1" applyNumberFormat="1" applyFont="1" applyFill="1"/>
    <xf numFmtId="38" fontId="3" fillId="2" borderId="0" xfId="1" applyNumberFormat="1" applyFont="1" applyFill="1" applyBorder="1"/>
    <xf numFmtId="38" fontId="3" fillId="3" borderId="9" xfId="1" applyNumberFormat="1" applyFont="1" applyFill="1" applyBorder="1"/>
    <xf numFmtId="38" fontId="3" fillId="2" borderId="8" xfId="1" applyNumberFormat="1" applyFont="1" applyFill="1" applyBorder="1"/>
    <xf numFmtId="38" fontId="5" fillId="6" borderId="0" xfId="1" applyNumberFormat="1" applyFont="1" applyFill="1" applyAlignment="1">
      <alignment horizontal="right"/>
    </xf>
    <xf numFmtId="38" fontId="5" fillId="4" borderId="0" xfId="1" applyNumberFormat="1" applyFont="1" applyFill="1" applyBorder="1" applyAlignment="1">
      <alignment horizontal="right"/>
    </xf>
    <xf numFmtId="38" fontId="5" fillId="2" borderId="0" xfId="0" applyNumberFormat="1" applyFont="1" applyFill="1"/>
    <xf numFmtId="38" fontId="3" fillId="2" borderId="10" xfId="1" applyNumberFormat="1" applyFont="1" applyFill="1" applyBorder="1" applyAlignment="1">
      <alignment horizontal="right"/>
    </xf>
    <xf numFmtId="38" fontId="3" fillId="2" borderId="0" xfId="1" applyNumberFormat="1" applyFont="1" applyFill="1" applyBorder="1" applyAlignment="1">
      <alignment horizontal="right"/>
    </xf>
    <xf numFmtId="38" fontId="3" fillId="3" borderId="9" xfId="1" applyNumberFormat="1" applyFont="1" applyFill="1" applyBorder="1" applyAlignment="1">
      <alignment horizontal="right"/>
    </xf>
    <xf numFmtId="38" fontId="3" fillId="2" borderId="5" xfId="1" applyNumberFormat="1" applyFont="1" applyFill="1" applyBorder="1" applyAlignment="1">
      <alignment horizontal="right"/>
    </xf>
    <xf numFmtId="38" fontId="3" fillId="2" borderId="8" xfId="1" applyNumberFormat="1" applyFont="1" applyFill="1" applyBorder="1" applyAlignment="1">
      <alignment horizontal="right"/>
    </xf>
    <xf numFmtId="38" fontId="3" fillId="11" borderId="10" xfId="1" applyNumberFormat="1" applyFont="1" applyFill="1" applyBorder="1" applyAlignment="1">
      <alignment horizontal="right"/>
    </xf>
    <xf numFmtId="38" fontId="3" fillId="2" borderId="0" xfId="0" applyNumberFormat="1" applyFont="1" applyFill="1"/>
    <xf numFmtId="38" fontId="3" fillId="12" borderId="0" xfId="1" applyNumberFormat="1" applyFont="1" applyFill="1" applyBorder="1" applyAlignment="1">
      <alignment horizontal="right"/>
    </xf>
    <xf numFmtId="166" fontId="3" fillId="12" borderId="0" xfId="0" applyNumberFormat="1" applyFont="1" applyFill="1"/>
    <xf numFmtId="38" fontId="3" fillId="12" borderId="0" xfId="0" applyNumberFormat="1" applyFont="1" applyFill="1"/>
    <xf numFmtId="38" fontId="3" fillId="2" borderId="0" xfId="1" applyNumberFormat="1" applyFont="1" applyFill="1" applyAlignment="1">
      <alignment horizontal="right"/>
    </xf>
    <xf numFmtId="38" fontId="3" fillId="11" borderId="0" xfId="1" applyNumberFormat="1" applyFont="1" applyFill="1" applyAlignment="1">
      <alignment horizontal="right"/>
    </xf>
    <xf numFmtId="171" fontId="3" fillId="0" borderId="0" xfId="1" applyNumberFormat="1" applyFont="1" applyFill="1" applyBorder="1" applyAlignment="1">
      <alignment horizontal="right"/>
    </xf>
    <xf numFmtId="38" fontId="5" fillId="4" borderId="0" xfId="1" applyNumberFormat="1" applyFont="1" applyFill="1" applyAlignment="1">
      <alignment horizontal="right"/>
    </xf>
    <xf numFmtId="38" fontId="3" fillId="12" borderId="10" xfId="1" applyNumberFormat="1" applyFont="1" applyFill="1" applyBorder="1" applyAlignment="1">
      <alignment horizontal="right"/>
    </xf>
    <xf numFmtId="38" fontId="3" fillId="3" borderId="0" xfId="1" applyNumberFormat="1" applyFont="1" applyFill="1" applyBorder="1" applyAlignment="1">
      <alignment horizontal="right"/>
    </xf>
    <xf numFmtId="43" fontId="3" fillId="2" borderId="8" xfId="1" applyFont="1" applyFill="1" applyBorder="1" applyAlignment="1">
      <alignment horizontal="right"/>
    </xf>
    <xf numFmtId="43" fontId="3" fillId="2" borderId="0" xfId="1" applyFont="1" applyFill="1" applyBorder="1" applyAlignment="1">
      <alignment horizontal="right"/>
    </xf>
    <xf numFmtId="171" fontId="5" fillId="6" borderId="0" xfId="1" applyNumberFormat="1" applyFont="1" applyFill="1" applyBorder="1" applyAlignment="1">
      <alignment horizontal="right"/>
    </xf>
    <xf numFmtId="172" fontId="5" fillId="2" borderId="0" xfId="2" applyNumberFormat="1" applyFont="1" applyFill="1" applyBorder="1" applyAlignment="1">
      <alignment horizontal="right"/>
    </xf>
    <xf numFmtId="172" fontId="5" fillId="3" borderId="9" xfId="2" applyNumberFormat="1" applyFont="1" applyFill="1" applyBorder="1" applyAlignment="1">
      <alignment horizontal="right"/>
    </xf>
    <xf numFmtId="172" fontId="5" fillId="2" borderId="8" xfId="2" applyNumberFormat="1" applyFont="1" applyFill="1" applyBorder="1" applyAlignment="1">
      <alignment horizontal="right"/>
    </xf>
    <xf numFmtId="172" fontId="5" fillId="2" borderId="0" xfId="2" applyNumberFormat="1" applyFont="1" applyFill="1" applyAlignment="1">
      <alignment horizontal="right"/>
    </xf>
    <xf numFmtId="172" fontId="5" fillId="4" borderId="0" xfId="2" applyNumberFormat="1" applyFont="1" applyFill="1" applyAlignment="1">
      <alignment horizontal="right"/>
    </xf>
    <xf numFmtId="172" fontId="5" fillId="2" borderId="0" xfId="0" applyNumberFormat="1" applyFont="1" applyFill="1"/>
    <xf numFmtId="0" fontId="8" fillId="2" borderId="8" xfId="0" applyFont="1" applyFill="1" applyBorder="1"/>
    <xf numFmtId="38" fontId="3" fillId="7" borderId="0" xfId="1" applyNumberFormat="1" applyFont="1" applyFill="1" applyBorder="1" applyAlignment="1">
      <alignment horizontal="center"/>
    </xf>
    <xf numFmtId="38" fontId="3" fillId="4" borderId="0" xfId="1" applyNumberFormat="1" applyFont="1" applyFill="1" applyAlignment="1">
      <alignment horizontal="right"/>
    </xf>
    <xf numFmtId="0" fontId="9" fillId="2" borderId="0" xfId="0" applyFont="1" applyFill="1"/>
    <xf numFmtId="0" fontId="8" fillId="2" borderId="0" xfId="0" applyFont="1" applyFill="1" applyBorder="1" applyAlignment="1">
      <alignment horizontal="center"/>
    </xf>
    <xf numFmtId="38" fontId="9" fillId="2" borderId="0" xfId="1" applyNumberFormat="1" applyFont="1" applyFill="1" applyBorder="1"/>
    <xf numFmtId="38" fontId="8" fillId="2" borderId="0" xfId="1" applyNumberFormat="1" applyFont="1" applyFill="1" applyBorder="1"/>
    <xf numFmtId="38" fontId="8" fillId="2" borderId="8" xfId="2" applyNumberFormat="1" applyFont="1" applyFill="1" applyBorder="1" applyAlignment="1">
      <alignment horizontal="right"/>
    </xf>
    <xf numFmtId="38" fontId="8" fillId="2" borderId="0" xfId="2" applyNumberFormat="1" applyFont="1" applyFill="1" applyBorder="1" applyAlignment="1">
      <alignment horizontal="right"/>
    </xf>
    <xf numFmtId="38" fontId="8" fillId="2" borderId="0" xfId="1" applyNumberFormat="1" applyFont="1" applyFill="1" applyBorder="1" applyAlignment="1">
      <alignment horizontal="right"/>
    </xf>
    <xf numFmtId="43" fontId="3" fillId="9" borderId="0" xfId="1" applyFont="1" applyFill="1" applyAlignment="1">
      <alignment horizontal="center"/>
    </xf>
    <xf numFmtId="40" fontId="3" fillId="2" borderId="0" xfId="1" applyNumberFormat="1" applyFont="1" applyFill="1" applyBorder="1" applyAlignment="1">
      <alignment horizontal="right"/>
    </xf>
    <xf numFmtId="40" fontId="3" fillId="3" borderId="9" xfId="1" applyNumberFormat="1" applyFont="1" applyFill="1" applyBorder="1" applyAlignment="1">
      <alignment horizontal="right"/>
    </xf>
    <xf numFmtId="40" fontId="3" fillId="2" borderId="8" xfId="1" applyNumberFormat="1" applyFont="1" applyFill="1" applyBorder="1" applyAlignment="1">
      <alignment horizontal="right"/>
    </xf>
    <xf numFmtId="40" fontId="3" fillId="2" borderId="0" xfId="1" applyNumberFormat="1" applyFont="1" applyFill="1" applyAlignment="1">
      <alignment horizontal="right"/>
    </xf>
    <xf numFmtId="40" fontId="3" fillId="4" borderId="0" xfId="1" applyNumberFormat="1" applyFont="1" applyFill="1" applyAlignment="1">
      <alignment horizontal="right"/>
    </xf>
    <xf numFmtId="43" fontId="3" fillId="4" borderId="0" xfId="1" applyFont="1" applyFill="1" applyBorder="1" applyAlignment="1">
      <alignment horizontal="right"/>
    </xf>
    <xf numFmtId="43" fontId="3" fillId="2" borderId="0" xfId="1" applyFont="1" applyFill="1" applyAlignment="1">
      <alignment horizontal="right"/>
    </xf>
    <xf numFmtId="170" fontId="7" fillId="6" borderId="0" xfId="1" applyNumberFormat="1" applyFont="1" applyFill="1" applyBorder="1"/>
    <xf numFmtId="170" fontId="7" fillId="3" borderId="9" xfId="1" applyNumberFormat="1" applyFont="1" applyFill="1" applyBorder="1"/>
    <xf numFmtId="43" fontId="7" fillId="6" borderId="8" xfId="1" applyFont="1" applyFill="1" applyBorder="1"/>
    <xf numFmtId="43" fontId="7" fillId="4" borderId="0" xfId="1" applyFont="1" applyFill="1" applyBorder="1"/>
    <xf numFmtId="9" fontId="3" fillId="2" borderId="8" xfId="2" applyFont="1" applyFill="1" applyBorder="1"/>
    <xf numFmtId="43" fontId="3" fillId="2" borderId="0" xfId="2" applyNumberFormat="1" applyFont="1" applyFill="1" applyBorder="1"/>
    <xf numFmtId="43" fontId="3" fillId="3" borderId="9" xfId="2" applyNumberFormat="1" applyFont="1" applyFill="1" applyBorder="1"/>
    <xf numFmtId="9" fontId="3" fillId="2" borderId="0" xfId="2" applyFont="1" applyFill="1"/>
    <xf numFmtId="9" fontId="3" fillId="4" borderId="0" xfId="2" applyFont="1" applyFill="1"/>
    <xf numFmtId="9" fontId="3" fillId="4" borderId="0" xfId="2" applyFont="1" applyFill="1" applyBorder="1"/>
    <xf numFmtId="38" fontId="3" fillId="10" borderId="0" xfId="1" applyNumberFormat="1" applyFont="1" applyFill="1" applyAlignment="1">
      <alignment horizontal="right"/>
    </xf>
    <xf numFmtId="38" fontId="5" fillId="13" borderId="0" xfId="1" applyNumberFormat="1" applyFont="1" applyFill="1" applyBorder="1" applyAlignment="1">
      <alignment horizontal="right"/>
    </xf>
    <xf numFmtId="38" fontId="5" fillId="13" borderId="8" xfId="1" applyNumberFormat="1" applyFont="1" applyFill="1" applyBorder="1" applyAlignment="1">
      <alignment horizontal="right"/>
    </xf>
    <xf numFmtId="38" fontId="5" fillId="13" borderId="0" xfId="1" applyNumberFormat="1" applyFont="1" applyFill="1" applyAlignment="1">
      <alignment horizontal="right"/>
    </xf>
    <xf numFmtId="40" fontId="3" fillId="14" borderId="0" xfId="1" applyNumberFormat="1" applyFont="1" applyFill="1" applyBorder="1" applyAlignment="1">
      <alignment horizontal="right"/>
    </xf>
    <xf numFmtId="40" fontId="3" fillId="12" borderId="0" xfId="1" applyNumberFormat="1" applyFont="1" applyFill="1" applyBorder="1" applyAlignment="1">
      <alignment horizontal="right"/>
    </xf>
    <xf numFmtId="38" fontId="3" fillId="3" borderId="11" xfId="1" applyNumberFormat="1" applyFont="1" applyFill="1" applyBorder="1" applyAlignment="1">
      <alignment horizontal="right"/>
    </xf>
    <xf numFmtId="40" fontId="3" fillId="2" borderId="10" xfId="1" applyNumberFormat="1" applyFont="1" applyFill="1" applyBorder="1" applyAlignment="1">
      <alignment horizontal="right"/>
    </xf>
    <xf numFmtId="0" fontId="5" fillId="2" borderId="8" xfId="0" applyFont="1" applyFill="1" applyBorder="1"/>
    <xf numFmtId="0" fontId="5" fillId="2" borderId="0" xfId="0" applyFont="1" applyFill="1" applyBorder="1" applyAlignment="1">
      <alignment horizontal="center"/>
    </xf>
    <xf numFmtId="38" fontId="5" fillId="5" borderId="8" xfId="1" applyNumberFormat="1" applyFont="1" applyFill="1" applyBorder="1" applyAlignment="1">
      <alignment horizontal="right"/>
    </xf>
    <xf numFmtId="38" fontId="5" fillId="5" borderId="0" xfId="1" applyNumberFormat="1" applyFont="1" applyFill="1" applyBorder="1" applyAlignment="1">
      <alignment horizontal="right"/>
    </xf>
    <xf numFmtId="38" fontId="5" fillId="11" borderId="0" xfId="1" applyNumberFormat="1" applyFont="1" applyFill="1" applyBorder="1" applyAlignment="1">
      <alignment horizontal="right"/>
    </xf>
    <xf numFmtId="38" fontId="5" fillId="10" borderId="0" xfId="1" applyNumberFormat="1" applyFont="1" applyFill="1" applyAlignment="1">
      <alignment horizontal="right"/>
    </xf>
    <xf numFmtId="0" fontId="5" fillId="2" borderId="0" xfId="0" applyFont="1" applyFill="1"/>
    <xf numFmtId="40" fontId="3" fillId="4" borderId="0" xfId="1" applyNumberFormat="1" applyFont="1" applyFill="1" applyBorder="1" applyAlignment="1">
      <alignment horizontal="right"/>
    </xf>
    <xf numFmtId="40" fontId="3" fillId="2" borderId="0" xfId="0" applyNumberFormat="1" applyFont="1" applyFill="1"/>
    <xf numFmtId="38" fontId="3" fillId="12" borderId="0" xfId="1" applyNumberFormat="1" applyFont="1" applyFill="1" applyAlignment="1">
      <alignment horizontal="right"/>
    </xf>
    <xf numFmtId="38" fontId="5" fillId="2" borderId="8" xfId="1" applyNumberFormat="1" applyFont="1" applyFill="1" applyBorder="1" applyAlignment="1">
      <alignment horizontal="right"/>
    </xf>
    <xf numFmtId="38" fontId="5" fillId="2" borderId="0" xfId="1" applyNumberFormat="1" applyFont="1" applyFill="1" applyAlignment="1">
      <alignment horizontal="right"/>
    </xf>
    <xf numFmtId="38" fontId="5" fillId="12" borderId="0" xfId="1" applyNumberFormat="1" applyFont="1" applyFill="1" applyAlignment="1">
      <alignment horizontal="right"/>
    </xf>
    <xf numFmtId="40" fontId="3" fillId="2" borderId="0" xfId="0" applyNumberFormat="1" applyFont="1" applyFill="1" applyBorder="1"/>
    <xf numFmtId="40" fontId="3" fillId="3" borderId="9" xfId="0" applyNumberFormat="1" applyFont="1" applyFill="1" applyBorder="1"/>
    <xf numFmtId="40" fontId="3" fillId="2" borderId="8" xfId="0" applyNumberFormat="1" applyFont="1" applyFill="1" applyBorder="1"/>
    <xf numFmtId="166" fontId="3" fillId="2" borderId="0" xfId="0" applyNumberFormat="1" applyFont="1" applyFill="1" applyBorder="1"/>
    <xf numFmtId="166" fontId="3" fillId="4" borderId="0" xfId="0" applyNumberFormat="1" applyFont="1" applyFill="1" applyBorder="1"/>
    <xf numFmtId="170" fontId="3" fillId="2" borderId="0" xfId="1" applyNumberFormat="1" applyFont="1" applyFill="1" applyBorder="1"/>
    <xf numFmtId="170" fontId="3" fillId="4" borderId="0" xfId="1" applyNumberFormat="1" applyFont="1" applyFill="1" applyBorder="1"/>
    <xf numFmtId="43" fontId="3" fillId="8" borderId="9" xfId="1" applyFont="1" applyFill="1" applyBorder="1"/>
    <xf numFmtId="43" fontId="3" fillId="7" borderId="0" xfId="1" applyFont="1" applyFill="1"/>
    <xf numFmtId="43" fontId="3" fillId="9" borderId="0" xfId="1" applyFont="1" applyFill="1" applyBorder="1"/>
    <xf numFmtId="0" fontId="3" fillId="2" borderId="0" xfId="0" applyFont="1" applyFill="1" applyBorder="1"/>
    <xf numFmtId="0" fontId="3" fillId="3" borderId="9" xfId="0" applyFont="1" applyFill="1" applyBorder="1"/>
    <xf numFmtId="0" fontId="3" fillId="4" borderId="0" xfId="0" applyFont="1" applyFill="1"/>
    <xf numFmtId="0" fontId="3" fillId="4" borderId="0" xfId="0" applyFont="1" applyFill="1" applyBorder="1"/>
    <xf numFmtId="38" fontId="3" fillId="0" borderId="0" xfId="1" applyNumberFormat="1" applyFont="1" applyFill="1" applyBorder="1" applyAlignment="1">
      <alignment horizontal="right"/>
    </xf>
    <xf numFmtId="38" fontId="10" fillId="15" borderId="0" xfId="1" applyNumberFormat="1" applyFont="1" applyFill="1" applyBorder="1" applyAlignment="1">
      <alignment horizontal="right"/>
    </xf>
    <xf numFmtId="43" fontId="3" fillId="4" borderId="0" xfId="1" applyFont="1" applyFill="1" applyAlignment="1">
      <alignment horizontal="right"/>
    </xf>
    <xf numFmtId="38" fontId="5" fillId="2" borderId="0" xfId="0" applyNumberFormat="1" applyFont="1" applyFill="1" applyBorder="1"/>
    <xf numFmtId="170" fontId="3" fillId="2" borderId="8" xfId="1" applyNumberFormat="1" applyFont="1" applyFill="1" applyBorder="1"/>
    <xf numFmtId="43" fontId="5" fillId="2" borderId="0" xfId="1" applyFont="1" applyFill="1" applyAlignment="1">
      <alignment horizontal="right"/>
    </xf>
    <xf numFmtId="43" fontId="3" fillId="4" borderId="0" xfId="1" applyFont="1" applyFill="1" applyBorder="1"/>
    <xf numFmtId="9" fontId="5" fillId="2" borderId="0" xfId="2" applyFont="1" applyFill="1" applyBorder="1"/>
    <xf numFmtId="9" fontId="5" fillId="3" borderId="9" xfId="2" applyFont="1" applyFill="1" applyBorder="1"/>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3" fillId="2" borderId="0" xfId="0" applyFont="1" applyFill="1" applyAlignment="1">
      <alignment horizontal="left"/>
    </xf>
    <xf numFmtId="0" fontId="11" fillId="2" borderId="0" xfId="0" applyFont="1" applyFill="1"/>
    <xf numFmtId="0" fontId="3" fillId="3" borderId="0" xfId="0" applyFont="1" applyFill="1"/>
    <xf numFmtId="0" fontId="3" fillId="5" borderId="0" xfId="0" applyFont="1" applyFill="1"/>
    <xf numFmtId="40" fontId="3" fillId="5" borderId="0" xfId="0" applyNumberFormat="1" applyFont="1" applyFill="1"/>
    <xf numFmtId="170" fontId="3" fillId="2" borderId="0" xfId="0" applyNumberFormat="1" applyFont="1" applyFill="1"/>
    <xf numFmtId="0" fontId="6" fillId="6" borderId="0" xfId="0" applyFont="1" applyFill="1" applyBorder="1"/>
    <xf numFmtId="9" fontId="5" fillId="2" borderId="0" xfId="2" applyFont="1" applyFill="1" applyAlignment="1">
      <alignment horizontal="center"/>
    </xf>
    <xf numFmtId="38" fontId="5" fillId="6" borderId="0" xfId="0" applyNumberFormat="1" applyFont="1" applyFill="1"/>
    <xf numFmtId="38" fontId="5" fillId="6" borderId="0" xfId="0" applyNumberFormat="1" applyFont="1" applyFill="1" applyAlignment="1">
      <alignment horizontal="center"/>
    </xf>
    <xf numFmtId="38" fontId="3" fillId="2" borderId="0" xfId="0" applyNumberFormat="1" applyFont="1" applyFill="1" applyAlignment="1">
      <alignment horizontal="center"/>
    </xf>
    <xf numFmtId="172" fontId="5" fillId="2" borderId="0" xfId="0" applyNumberFormat="1" applyFont="1" applyFill="1" applyAlignment="1">
      <alignment horizontal="center"/>
    </xf>
    <xf numFmtId="0" fontId="8" fillId="2" borderId="0" xfId="0" applyFont="1" applyFill="1"/>
    <xf numFmtId="38" fontId="8" fillId="2" borderId="0" xfId="0" applyNumberFormat="1" applyFont="1" applyFill="1" applyAlignment="1">
      <alignment horizontal="center"/>
    </xf>
    <xf numFmtId="0" fontId="8" fillId="2" borderId="0" xfId="0" applyFont="1" applyFill="1" applyAlignment="1">
      <alignment horizontal="center"/>
    </xf>
    <xf numFmtId="0" fontId="5" fillId="13" borderId="0" xfId="0" applyFont="1" applyFill="1"/>
    <xf numFmtId="0" fontId="5" fillId="13" borderId="0" xfId="0" applyFont="1" applyFill="1" applyAlignment="1">
      <alignment horizontal="center"/>
    </xf>
    <xf numFmtId="0" fontId="3" fillId="2" borderId="0" xfId="0" applyFont="1" applyFill="1" applyAlignment="1">
      <alignment wrapText="1"/>
    </xf>
    <xf numFmtId="38" fontId="3" fillId="0" borderId="8" xfId="0" applyNumberFormat="1" applyFont="1" applyFill="1" applyBorder="1"/>
    <xf numFmtId="0" fontId="3" fillId="2" borderId="8" xfId="0" applyFont="1" applyFill="1" applyBorder="1" applyAlignment="1">
      <alignment wrapText="1"/>
    </xf>
    <xf numFmtId="0" fontId="7" fillId="2" borderId="0" xfId="0" applyFont="1" applyFill="1" applyAlignment="1">
      <alignmen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23213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3712"/>
        </a:xfrm>
        <a:prstGeom prst="rect">
          <a:avLst/>
        </a:prstGeom>
      </xdr:spPr>
    </xdr:pic>
    <xdr:clientData/>
  </xdr:twoCellAnchor>
  <xdr:twoCellAnchor editAs="oneCell">
    <xdr:from>
      <xdr:col>0</xdr:col>
      <xdr:colOff>28576</xdr:colOff>
      <xdr:row>0</xdr:row>
      <xdr:rowOff>1</xdr:rowOff>
    </xdr:from>
    <xdr:to>
      <xdr:col>0</xdr:col>
      <xdr:colOff>876300</xdr:colOff>
      <xdr:row>1</xdr:row>
      <xdr:rowOff>23213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3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VL%20Historical%20Information_Yr'10%20to%204Q19_Exter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4/IVL_Projections%201Q1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Financials in THB"/>
      <sheetName val="Historical Financials in USD"/>
      <sheetName val="Net Debt Equity Bridge"/>
      <sheetName val="Segment Analysis in THB"/>
      <sheetName val="Segments Analysis in USD"/>
      <sheetName val="Segments Analysis in USD_AUR"/>
      <sheetName val="Segment Analysis in THB_AUR"/>
      <sheetName val="IVL Industry Margins"/>
      <sheetName val="Industry Demand Supply"/>
      <sheetName val="Industry Spread"/>
      <sheetName val="History of IVL M&amp;A"/>
      <sheetName val="Effective capacity"/>
      <sheetName val="Installed Capacities_RY"/>
      <sheetName val="Installed Capacities"/>
      <sheetName val="IVL Debts &amp; Glossary of terms"/>
      <sheetName val="IVL Shareholding Structure"/>
      <sheetName val="Logo"/>
    </sheetNames>
    <sheetDataSet>
      <sheetData sheetId="0"/>
      <sheetData sheetId="1">
        <row r="4">
          <cell r="H4">
            <v>8.7759999999999998</v>
          </cell>
        </row>
        <row r="5">
          <cell r="AC5">
            <v>2.6458982384229173</v>
          </cell>
        </row>
        <row r="6">
          <cell r="AC6">
            <v>2.2652216700056305</v>
          </cell>
        </row>
        <row r="8">
          <cell r="C8">
            <v>31.701000000000001</v>
          </cell>
          <cell r="D8">
            <v>30.496700000000001</v>
          </cell>
          <cell r="E8">
            <v>31.087</v>
          </cell>
          <cell r="F8">
            <v>30.729800000000001</v>
          </cell>
          <cell r="G8">
            <v>32.480800000000002</v>
          </cell>
        </row>
        <row r="9">
          <cell r="C9">
            <v>30.151299999999999</v>
          </cell>
          <cell r="D9">
            <v>31.691199999999998</v>
          </cell>
          <cell r="E9">
            <v>30.631599999999999</v>
          </cell>
          <cell r="G9">
            <v>32.963000000000001</v>
          </cell>
          <cell r="H9">
            <v>36.0886</v>
          </cell>
          <cell r="N9">
            <v>29.308499999999999</v>
          </cell>
          <cell r="O9">
            <v>31.127099999999999</v>
          </cell>
          <cell r="P9">
            <v>31.390699999999999</v>
          </cell>
          <cell r="Q9">
            <v>32.813600000000001</v>
          </cell>
          <cell r="V9">
            <v>32.555100000000003</v>
          </cell>
          <cell r="W9">
            <v>33.776800000000001</v>
          </cell>
          <cell r="Y9">
            <v>36.0886</v>
          </cell>
          <cell r="Z9">
            <v>35.239199999999997</v>
          </cell>
        </row>
        <row r="12">
          <cell r="AL12">
            <v>3029.6223828993343</v>
          </cell>
        </row>
        <row r="15">
          <cell r="AL15">
            <v>303.69787721264333</v>
          </cell>
        </row>
        <row r="16">
          <cell r="AL16">
            <v>-126.04212487153947</v>
          </cell>
        </row>
        <row r="18">
          <cell r="AL18">
            <v>-42.393283403690177</v>
          </cell>
        </row>
        <row r="19">
          <cell r="AL19">
            <v>-9.0857721070688856E-3</v>
          </cell>
        </row>
        <row r="21">
          <cell r="AL21">
            <v>-5.6708480134073262</v>
          </cell>
        </row>
        <row r="22">
          <cell r="AL22">
            <v>2.4250798589701019</v>
          </cell>
        </row>
        <row r="23">
          <cell r="AL23">
            <v>-3.3767813122834638</v>
          </cell>
        </row>
        <row r="25">
          <cell r="AL25">
            <v>-0.80510363800218177</v>
          </cell>
        </row>
        <row r="30">
          <cell r="AL30">
            <v>-8.1868206482012713</v>
          </cell>
        </row>
        <row r="39">
          <cell r="M39">
            <v>11.892414934512226</v>
          </cell>
        </row>
        <row r="40">
          <cell r="M40">
            <v>-8.8482773123324048</v>
          </cell>
        </row>
        <row r="53">
          <cell r="C53">
            <v>11.04429991409989</v>
          </cell>
          <cell r="D53">
            <v>4.3860756298278387</v>
          </cell>
          <cell r="E53">
            <v>10.685011556693087</v>
          </cell>
          <cell r="G53">
            <v>62.379273731153113</v>
          </cell>
          <cell r="H53">
            <v>86.667839705613403</v>
          </cell>
          <cell r="N53">
            <v>11.297063991674772</v>
          </cell>
          <cell r="O53">
            <v>12.714869036948512</v>
          </cell>
          <cell r="P53">
            <v>16.154912123654459</v>
          </cell>
          <cell r="Q53">
            <v>32.37206524124143</v>
          </cell>
          <cell r="V53">
            <v>54.558415958549347</v>
          </cell>
          <cell r="W53">
            <v>60.791638047417166</v>
          </cell>
          <cell r="Y53">
            <v>86.667839705613403</v>
          </cell>
          <cell r="Z53">
            <v>89.383442302889975</v>
          </cell>
        </row>
        <row r="64">
          <cell r="C64">
            <v>327.54208201892749</v>
          </cell>
          <cell r="D64">
            <v>307.94108177188127</v>
          </cell>
          <cell r="E64">
            <v>498.73058583264998</v>
          </cell>
          <cell r="F64">
            <v>337.75340130548932</v>
          </cell>
          <cell r="G64">
            <v>690.29958318885735</v>
          </cell>
        </row>
        <row r="65">
          <cell r="C65">
            <v>-177.70581123013307</v>
          </cell>
          <cell r="D65">
            <v>-652.35333524752991</v>
          </cell>
        </row>
        <row r="66">
          <cell r="C66">
            <v>-11.694188769866953</v>
          </cell>
          <cell r="D66">
            <v>-333.55511703251813</v>
          </cell>
        </row>
        <row r="67">
          <cell r="C67">
            <v>-17.185835962145106</v>
          </cell>
          <cell r="E67">
            <v>-41.341704913380092</v>
          </cell>
        </row>
        <row r="69">
          <cell r="C69">
            <v>-39.985029625740644</v>
          </cell>
        </row>
        <row r="70">
          <cell r="C70">
            <v>-44.666286657166431</v>
          </cell>
        </row>
      </sheetData>
      <sheetData sheetId="2"/>
      <sheetData sheetId="3">
        <row r="28">
          <cell r="H28">
            <v>27365.670995187207</v>
          </cell>
          <cell r="AB28">
            <v>7251.098588465843</v>
          </cell>
          <cell r="AC28">
            <v>7681.4401338957323</v>
          </cell>
          <cell r="AD28">
            <v>8188.6900193756355</v>
          </cell>
          <cell r="AE28">
            <v>9771.9235752647492</v>
          </cell>
          <cell r="AG28">
            <v>10289.799532620993</v>
          </cell>
        </row>
        <row r="35">
          <cell r="B35">
            <v>96858</v>
          </cell>
          <cell r="C35">
            <v>186096</v>
          </cell>
          <cell r="D35">
            <v>210728.984</v>
          </cell>
          <cell r="E35">
            <v>229120.448</v>
          </cell>
          <cell r="F35">
            <v>243907.21766484791</v>
          </cell>
          <cell r="G35">
            <v>234697.94899999999</v>
          </cell>
          <cell r="H35">
            <v>254619.53899999999</v>
          </cell>
          <cell r="M35">
            <v>55494</v>
          </cell>
          <cell r="N35">
            <v>56807.148000000001</v>
          </cell>
          <cell r="O35">
            <v>59181.069999999992</v>
          </cell>
          <cell r="P35">
            <v>57638.23000000001</v>
          </cell>
          <cell r="Q35">
            <v>61646.606</v>
          </cell>
          <cell r="R35">
            <v>64029.859889935993</v>
          </cell>
          <cell r="S35">
            <v>63606.215110064019</v>
          </cell>
          <cell r="T35">
            <v>54624.536664847896</v>
          </cell>
          <cell r="U35">
            <v>53660.3648109368</v>
          </cell>
          <cell r="V35">
            <v>61225.241189063199</v>
          </cell>
          <cell r="W35">
            <v>62333.540304536982</v>
          </cell>
          <cell r="X35">
            <v>57478.802695463004</v>
          </cell>
          <cell r="Y35">
            <v>57164.231830578989</v>
          </cell>
          <cell r="AA35">
            <v>65435.834507806205</v>
          </cell>
          <cell r="AB35">
            <v>65289.440000000002</v>
          </cell>
          <cell r="AC35">
            <v>71650.278999999995</v>
          </cell>
          <cell r="AD35">
            <v>71660.810000000012</v>
          </cell>
          <cell r="AE35">
            <v>72604.546000000002</v>
          </cell>
          <cell r="AG35">
            <v>76143.351999999999</v>
          </cell>
          <cell r="AH35">
            <v>83590.938999999998</v>
          </cell>
        </row>
        <row r="53">
          <cell r="B53">
            <v>12598.892037187703</v>
          </cell>
          <cell r="C53">
            <v>16893.61615875503</v>
          </cell>
          <cell r="D53">
            <v>14341.036854706465</v>
          </cell>
          <cell r="E53">
            <v>14683.230933748007</v>
          </cell>
          <cell r="F53">
            <v>18458.275642770219</v>
          </cell>
          <cell r="G53">
            <v>21957.556401914953</v>
          </cell>
          <cell r="M53">
            <v>2728.9290302383843</v>
          </cell>
          <cell r="N53">
            <v>3973.8986550615773</v>
          </cell>
          <cell r="O53">
            <v>3996.4319668739645</v>
          </cell>
          <cell r="P53">
            <v>3983.9712815740886</v>
          </cell>
          <cell r="Q53">
            <v>4564.7158750190174</v>
          </cell>
          <cell r="R53">
            <v>4967.6911947234566</v>
          </cell>
          <cell r="S53">
            <v>4351.9445855158519</v>
          </cell>
          <cell r="T53">
            <v>4573.923987511891</v>
          </cell>
          <cell r="U53">
            <v>4760.9631841459059</v>
          </cell>
          <cell r="V53">
            <v>6212.132216600181</v>
          </cell>
          <cell r="W53">
            <v>5911.347079164846</v>
          </cell>
          <cell r="X53">
            <v>5073.1139220040222</v>
          </cell>
          <cell r="Y53">
            <v>4804.096332878582</v>
          </cell>
          <cell r="AA53">
            <v>7560.9718045045393</v>
          </cell>
        </row>
      </sheetData>
      <sheetData sheetId="4"/>
      <sheetData sheetId="5"/>
      <sheetData sheetId="6"/>
      <sheetData sheetId="7"/>
      <sheetData sheetId="8"/>
      <sheetData sheetId="9"/>
      <sheetData sheetId="10"/>
      <sheetData sheetId="11"/>
      <sheetData sheetId="12"/>
      <sheetData sheetId="13">
        <row r="43">
          <cell r="H43">
            <v>10470.313663308314</v>
          </cell>
          <cell r="I43">
            <v>10691.965558165966</v>
          </cell>
          <cell r="J43">
            <v>13055.700536732773</v>
          </cell>
        </row>
      </sheetData>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Control - Fibers"/>
      <sheetName val="CP3"/>
      <sheetName val="1_O"/>
      <sheetName val="CP1"/>
      <sheetName val="P_UTL"/>
      <sheetName val="KPI CP123"/>
      <sheetName val="CP2"/>
      <sheetName val="KPI CP2"/>
      <sheetName val="D_CP123"/>
      <sheetName val="Costing"/>
      <sheetName val="BS"/>
      <sheetName val="P&amp;L"/>
      <sheetName val="ADJ - RATE"/>
      <sheetName val="LAPOR"/>
      <sheetName val="10-1 Media"/>
      <sheetName val="10-cut"/>
      <sheetName val="M_Maincomp"/>
      <sheetName val="POY_JAN-MAR"/>
      <sheetName val="POY_APR-DEC"/>
      <sheetName val="Control_-_Fibers"/>
      <sheetName val="KPI_CP123"/>
      <sheetName val="KPI_CP2"/>
      <sheetName val="B00-REV"/>
      <sheetName val="Update_041110"/>
      <sheetName val="Currencies"/>
      <sheetName val="Equities"/>
      <sheetName val="Descarga Datos"/>
      <sheetName val="Delta"/>
      <sheetName val="Manpower"/>
    </sheetNames>
    <sheetDataSet>
      <sheetData sheetId="0" refreshError="1">
        <row r="8">
          <cell r="H8">
            <v>1.862695238095238</v>
          </cell>
        </row>
      </sheetData>
      <sheetData sheetId="1">
        <row r="8">
          <cell r="H8">
            <v>1.862695238095238</v>
          </cell>
        </row>
      </sheetData>
      <sheetData sheetId="2">
        <row r="8">
          <cell r="H8">
            <v>1.862695238095238</v>
          </cell>
        </row>
      </sheetData>
      <sheetData sheetId="3">
        <row r="9">
          <cell r="C9">
            <v>1.0909090909090908</v>
          </cell>
        </row>
      </sheetData>
      <sheetData sheetId="4">
        <row r="9">
          <cell r="C9">
            <v>1.0909090909090908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8">
          <cell r="H8">
            <v>1.862695238095238</v>
          </cell>
        </row>
      </sheetData>
      <sheetData sheetId="58">
        <row r="8">
          <cell r="H8">
            <v>1.862695238095238</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PRMT-05"/>
      <sheetName val="FREIGHTPET02"/>
      <sheetName val="xrt2005"/>
      <sheetName val="Data2003"/>
      <sheetName val="Data2004"/>
      <sheetName val="Data2005"/>
      <sheetName val="Data2002"/>
      <sheetName val="Data2000"/>
      <sheetName val="Data2001"/>
      <sheetName val="Control"/>
      <sheetName val="EB_NAM"/>
      <sheetName val="Assumptions"/>
      <sheetName val="MD&amp;A"/>
      <sheetName val="Real_Detail"/>
      <sheetName val="SUMM-QTR"/>
      <sheetName val="PPC_DTY"/>
      <sheetName val="Actual 2014"/>
      <sheetName val="Prm"/>
      <sheetName val="TABLE"/>
      <sheetName val="Turkey BM with IVL"/>
      <sheetName val="EPBS"/>
      <sheetName val="ENDING"/>
      <sheetName val="TAKE IN"/>
      <sheetName val="Sheet1"/>
      <sheetName val="TAKE OUT"/>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Paramètres"/>
      <sheetName val="PLANDT"/>
      <sheetName val="Data"/>
      <sheetName val="master"/>
      <sheetName val="Financials USD"/>
      <sheetName val="台帳（Rent）"/>
      <sheetName val="Charts"/>
      <sheetName val="DAILY_REPORT"/>
      <sheetName val="BALANCE"/>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PRMT-18"/>
      <sheetName val="Kasko"/>
      <sheetName val="ValuationSummary"/>
      <sheetName val="Taxas"/>
      <sheetName val="Plano de Contas"/>
      <sheetName val="Exch. Rate"/>
      <sheetName val="_____________"/>
      <sheetName val="_______ MGC"/>
      <sheetName val="10-1 Media"/>
      <sheetName val="10-cut"/>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RM_Delta"/>
      <sheetName val="RM_DELTA_-_COMP"/>
      <sheetName val="Summ_ALL"/>
      <sheetName val="Summ_FG"/>
      <sheetName val="total"/>
      <sheetName val="Site Summary"/>
      <sheetName val="QMIS"/>
      <sheetName val="TABLE"/>
      <sheetName val="Assum-Product"/>
      <sheetName val="B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Assumptions"/>
      <sheetName val="RM costs"/>
      <sheetName val="2013 Result"/>
      <sheetName val="2014 Budget"/>
      <sheetName val="PROC_CONS"/>
      <sheetName val="PES_Imports"/>
      <sheetName val="10-1_Media"/>
      <sheetName val="เงินกู้ธนชาติ"/>
      <sheetName val="เงินกู้ MGC"/>
      <sheetName val="data"/>
      <sheetName val="P_Par"/>
      <sheetName val="P_Prt"/>
      <sheetName val="Wht cur"/>
      <sheetName val="Data2007"/>
      <sheetName val="DDLIST"/>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InputPO_Del"/>
      <sheetName val="Pucci - TB 12_31_01"/>
      <sheetName val="PRMT_06"/>
      <sheetName val="Validation"/>
      <sheetName val="FG_DEC-00"/>
      <sheetName val="NBCA_2001_Completed"/>
      <sheetName val="Data"/>
      <sheetName val="POY_JAN-JUL"/>
      <sheetName val="POY_AUG-DEC"/>
      <sheetName val="ALL_DIVISI_detail"/>
      <sheetName val="Int_Payablep_2"/>
      <sheetName val="Int_Expense-2006p_1"/>
      <sheetName val="Pucci_-_TB_12_31_01"/>
      <sheetName val="Contract"/>
      <sheetName val="EXPSCHE"/>
      <sheetName val="FA_Final"/>
      <sheetName val="PET old "/>
      <sheetName val="GROUPING"/>
      <sheetName val="PRMT_05"/>
      <sheetName val="PRMT-04"/>
      <sheetName val="SUM"/>
      <sheetName val="Detail_Apr"/>
      <sheetName val="2014 Budget"/>
      <sheetName val="Sedan"/>
      <sheetName val="VAT Reco"/>
      <sheetName val="OVERALL SUM"/>
      <sheetName val="P&amp;L"/>
      <sheetName val="Database"/>
      <sheetName val="notes"/>
      <sheetName val="Cogen"/>
      <sheetName val="Value"/>
      <sheetName val="List HO"/>
      <sheetName val="PSF_Prod"/>
      <sheetName val="CHIP_Prod"/>
      <sheetName val="Underwriting Memo"/>
      <sheetName val="Dealer Sales"/>
      <sheetName val="Lists"/>
      <sheetName val="Exps on Final Tax Income"/>
      <sheetName val="DCSDATA"/>
      <sheetName val="Utl Sum _MIS Format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row r="7">
          <cell r="H7">
            <v>8400</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BUDGET_HSE"/>
      <sheetName val="BUDGET_BATAKO"/>
      <sheetName val="Wkgs_BS_Lead"/>
      <sheetName val="Interim_p_1"/>
      <sheetName val="V310"/>
      <sheetName val="Deprec. Testing"/>
      <sheetName val="Data"/>
      <sheetName val="LIA-JUN04"/>
      <sheetName val="PRMT"/>
      <sheetName val="Home"/>
      <sheetName val="Daily"/>
      <sheetName val="Monthly"/>
      <sheetName val="Yearly"/>
      <sheetName val="Others"/>
      <sheetName val="DEP12"/>
      <sheetName val="Sum_Exp Delta"/>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Index_Q3"/>
      <sheetName val="RM_Pur"/>
      <sheetName val="RM_Price_Var"/>
      <sheetName val="Rev_Target"/>
      <sheetName val="NR_AMER_CON_YTD"/>
      <sheetName val="Per_Ton"/>
      <sheetName val="Contract"/>
      <sheetName val="EXPSCHE"/>
      <sheetName val="stat local"/>
      <sheetName val="Costing"/>
      <sheetName val="Note"/>
      <sheetName val="AllData"/>
      <sheetName val="Data Validation"/>
      <sheetName val="IRP"/>
      <sheetName val="Pricing-Updated by J. Simpson"/>
      <sheetName val="K100 Lead"/>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10-1 Media"/>
      <sheetName val="10-cut"/>
      <sheetName val="TB Worksheet"/>
      <sheetName val="DealerData"/>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DEP12"/>
      <sheetName val="เครื่องตกแต่ง"/>
      <sheetName val="อาคาร"/>
      <sheetName val="part-import"/>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03_"/>
      <sheetName val="U-5.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ow r="10">
          <cell r="F10">
            <v>1746.43</v>
          </cell>
        </row>
      </sheetData>
      <sheetData sheetId="6">
        <row r="10">
          <cell r="F10">
            <v>1746.43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ow r="10">
          <cell r="F10">
            <v>1746.43</v>
          </cell>
        </row>
      </sheetData>
      <sheetData sheetId="173"/>
      <sheetData sheetId="174"/>
      <sheetData sheetId="175">
        <row r="10">
          <cell r="F10">
            <v>1746.43</v>
          </cell>
        </row>
      </sheetData>
      <sheetData sheetId="176">
        <row r="10">
          <cell r="F10">
            <v>1746.43</v>
          </cell>
        </row>
      </sheetData>
      <sheetData sheetId="177"/>
      <sheetData sheetId="178">
        <row r="10">
          <cell r="F10">
            <v>1746.43</v>
          </cell>
        </row>
      </sheetData>
      <sheetData sheetId="179">
        <row r="10">
          <cell r="F10">
            <v>1746.43</v>
          </cell>
        </row>
      </sheetData>
      <sheetData sheetId="180"/>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sheetData sheetId="229"/>
      <sheetData sheetId="230"/>
      <sheetData sheetId="231"/>
      <sheetData sheetId="232"/>
      <sheetData sheetId="233"/>
      <sheetData sheetId="234"/>
      <sheetData sheetId="235"/>
      <sheetData sheetId="236" refreshError="1"/>
      <sheetData sheetId="237" refreshError="1"/>
      <sheetData sheetId="238" refreshError="1"/>
      <sheetData sheetId="239" refreshError="1"/>
      <sheetData sheetId="240">
        <row r="10">
          <cell r="F10">
            <v>1746.43</v>
          </cell>
        </row>
      </sheetData>
      <sheetData sheetId="241">
        <row r="10">
          <cell r="F10">
            <v>1746.43</v>
          </cell>
        </row>
      </sheetData>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efreshError="1"/>
      <sheetData sheetId="247" refreshError="1"/>
      <sheetData sheetId="248" refreshError="1"/>
      <sheetData sheetId="249" refreshError="1"/>
      <sheetData sheetId="250" refreshError="1"/>
      <sheetData sheetId="251" refreshError="1"/>
      <sheetData sheetId="252">
        <row r="10">
          <cell r="F10">
            <v>1746.43</v>
          </cell>
        </row>
      </sheetData>
      <sheetData sheetId="253">
        <row r="10">
          <cell r="F10">
            <v>1746.43</v>
          </cell>
        </row>
      </sheetData>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efreshError="1"/>
      <sheetData sheetId="285" refreshError="1"/>
      <sheetData sheetId="286" refreshError="1"/>
      <sheetData sheetId="287"/>
      <sheetData sheetId="288"/>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Contract"/>
      <sheetName val="EXPSCHE"/>
      <sheetName val="PROD06"/>
      <sheetName val="PRMT-03"/>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Cash and Bank - Schedule 7"/>
      <sheetName val="Other Liabilities"/>
      <sheetName val="NBCA_2001_Completed"/>
      <sheetName val="Database"/>
      <sheetName val="EBITDA Summary"/>
      <sheetName val="Summary of Mfg Cost"/>
      <sheetName val="Batch"/>
      <sheetName val="xrt2005"/>
      <sheetName val="Buffer_Area"/>
      <sheetName val="PTA&amp;MEG_Consp"/>
      <sheetName val="Cash_Flow"/>
      <sheetName val="Q2_EXPECTED"/>
      <sheetName val="KPI_CP123"/>
      <sheetName val="KPI_CP2"/>
      <sheetName val="S&amp;S_BGT"/>
      <sheetName val="SCB 1 - Current"/>
      <sheetName val="SCB 2 - Current"/>
      <sheetName val="Raw Material Cost"/>
      <sheetName val="S"/>
      <sheetName val="Description and values"/>
      <sheetName val="POLYSOURCE2002"/>
      <sheetName val="Master TB"/>
      <sheetName val="SCI"/>
      <sheetName val="SFP"/>
      <sheetName val="Q330"/>
      <sheetName val="Q400"/>
      <sheetName val="X300"/>
      <sheetName val="D300"/>
      <sheetName val="QMIS"/>
      <sheetName val="Home"/>
      <sheetName val="Daily"/>
      <sheetName val="Monthly"/>
      <sheetName val="Yearly"/>
      <sheetName val="Oth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General Assumptions"/>
      <sheetName val="Cover"/>
      <sheetName val="DEPR-1"/>
      <sheetName val="PRMT_05"/>
      <sheetName val="SUMM_QTR"/>
      <sheetName val="ALL"/>
      <sheetName val="MD&amp;A"/>
      <sheetName val="CP1"/>
      <sheetName val="CP2"/>
      <sheetName val="OCT-2002 "/>
      <sheetName val="PMIX"/>
      <sheetName val="MC-STAT"/>
      <sheetName val="MASTER"/>
      <sheetName val="Machines_A 8"/>
      <sheetName val="P&amp;L Yrly_ Pg 1"/>
      <sheetName val="AnnexIII"/>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94"/>
  <sheetViews>
    <sheetView tabSelected="1" view="pageBreakPreview" zoomScale="70" zoomScaleNormal="100" zoomScaleSheetLayoutView="70" workbookViewId="0">
      <pane xSplit="2" ySplit="2" topLeftCell="K3" activePane="bottomRight" state="frozen"/>
      <selection activeCell="A40" sqref="A40"/>
      <selection pane="topRight" activeCell="A40" sqref="A40"/>
      <selection pane="bottomLeft" activeCell="A40" sqref="A40"/>
      <selection pane="bottomRight"/>
    </sheetView>
  </sheetViews>
  <sheetFormatPr defaultColWidth="9.1796875" defaultRowHeight="13" outlineLevelRow="1" outlineLevelCol="1" x14ac:dyDescent="0.3"/>
  <cols>
    <col min="1" max="1" width="53" style="3" customWidth="1"/>
    <col min="2" max="2" width="20.54296875" style="2" customWidth="1"/>
    <col min="3" max="3" width="7.08984375" style="3" hidden="1" customWidth="1" outlineLevel="1"/>
    <col min="4" max="4" width="7.36328125" style="3" hidden="1" customWidth="1" outlineLevel="1"/>
    <col min="5" max="8" width="8" style="3" hidden="1" customWidth="1" outlineLevel="1"/>
    <col min="9" max="9" width="8" style="210" hidden="1" customWidth="1" outlineLevel="1"/>
    <col min="10" max="10" width="9.1796875" style="210" hidden="1" customWidth="1" outlineLevel="1"/>
    <col min="11" max="11" width="8.6328125" style="211" customWidth="1" collapsed="1"/>
    <col min="12" max="12" width="9.54296875" style="211" hidden="1" customWidth="1"/>
    <col min="13" max="13" width="8.6328125" style="211" customWidth="1"/>
    <col min="14" max="22" width="8" style="3" hidden="1" customWidth="1" outlineLevel="1"/>
    <col min="23" max="27" width="8" style="2" hidden="1" customWidth="1" outlineLevel="1"/>
    <col min="28" max="33" width="8" style="3" hidden="1" customWidth="1" outlineLevel="1"/>
    <col min="34" max="34" width="8.6328125" style="3" customWidth="1" collapsed="1"/>
    <col min="35" max="39" width="8.26953125" style="3" customWidth="1"/>
    <col min="40" max="41" width="8.6328125" style="3" customWidth="1"/>
    <col min="42" max="42" width="9.6328125" style="3" customWidth="1"/>
    <col min="43" max="46" width="9.54296875" style="3" customWidth="1"/>
    <col min="47" max="47" width="6.36328125" style="3" customWidth="1"/>
    <col min="48" max="48" width="3.36328125" style="3" customWidth="1"/>
    <col min="49" max="50" width="9.90625" style="3" customWidth="1"/>
    <col min="51" max="52" width="15.6328125" style="3" customWidth="1"/>
    <col min="53" max="58" width="11.453125" style="3" customWidth="1"/>
    <col min="59" max="59" width="9.1796875" style="3" customWidth="1"/>
    <col min="60" max="60" width="9.90625" style="3" customWidth="1"/>
    <col min="61" max="61" width="9.1796875" style="3" customWidth="1"/>
    <col min="62" max="62" width="10.36328125" style="3" customWidth="1"/>
    <col min="63" max="64" width="9.1796875" style="3" customWidth="1"/>
    <col min="65" max="65" width="9.1796875" style="3"/>
    <col min="66" max="66" width="10.1796875" style="3" bestFit="1" customWidth="1"/>
    <col min="67" max="16384" width="9.1796875" style="3"/>
  </cols>
  <sheetData>
    <row r="1" spans="1:66" s="5" customFormat="1" ht="15" x14ac:dyDescent="0.3">
      <c r="A1" s="1" t="s">
        <v>43</v>
      </c>
      <c r="B1" s="2"/>
      <c r="C1" s="3"/>
      <c r="D1" s="3"/>
      <c r="E1" s="3"/>
      <c r="F1" s="3"/>
      <c r="G1" s="3"/>
      <c r="H1" s="3"/>
      <c r="I1" s="3"/>
      <c r="J1" s="3"/>
      <c r="K1" s="4"/>
      <c r="L1" s="4"/>
      <c r="M1" s="3"/>
      <c r="N1" s="3"/>
      <c r="O1" s="3"/>
      <c r="P1" s="3"/>
      <c r="Q1" s="3"/>
      <c r="R1" s="3"/>
      <c r="S1" s="3"/>
      <c r="T1" s="3"/>
      <c r="U1" s="3"/>
      <c r="V1" s="3"/>
      <c r="W1" s="3"/>
      <c r="X1" s="3"/>
      <c r="Y1" s="3"/>
      <c r="Z1" s="3"/>
      <c r="AA1" s="3"/>
      <c r="AB1" s="3"/>
      <c r="AC1" s="3"/>
      <c r="AD1" s="3"/>
      <c r="AE1" s="3"/>
      <c r="AF1" s="3"/>
      <c r="AG1" s="3"/>
      <c r="AH1" s="3"/>
      <c r="AI1" s="3"/>
      <c r="AJ1" s="3"/>
      <c r="AK1" s="3"/>
      <c r="AL1" s="3"/>
      <c r="AO1" s="6"/>
      <c r="AP1" s="3"/>
      <c r="AQ1" s="3"/>
      <c r="AR1" s="3"/>
      <c r="AS1" s="3"/>
      <c r="AT1" s="3"/>
      <c r="AU1" s="3"/>
      <c r="AV1" s="3"/>
      <c r="BI1" s="7" t="s">
        <v>0</v>
      </c>
      <c r="BJ1" s="7" t="s">
        <v>1</v>
      </c>
      <c r="BK1" s="7"/>
      <c r="BL1" s="7" t="s">
        <v>2</v>
      </c>
    </row>
    <row r="2" spans="1:66" s="5" customFormat="1" ht="57" customHeight="1" x14ac:dyDescent="0.55000000000000004">
      <c r="A2" s="8" t="s">
        <v>44</v>
      </c>
      <c r="B2" s="9"/>
      <c r="C2" s="10">
        <v>2010</v>
      </c>
      <c r="D2" s="10">
        <v>2011</v>
      </c>
      <c r="E2" s="10">
        <v>2012</v>
      </c>
      <c r="F2" s="11" t="s">
        <v>3</v>
      </c>
      <c r="G2" s="11" t="s">
        <v>4</v>
      </c>
      <c r="H2" s="10">
        <v>2015</v>
      </c>
      <c r="I2" s="10">
        <v>2016</v>
      </c>
      <c r="J2" s="12">
        <v>2017</v>
      </c>
      <c r="K2" s="12">
        <v>2561</v>
      </c>
      <c r="L2" s="12"/>
      <c r="M2" s="13">
        <v>2562</v>
      </c>
      <c r="N2" s="14" t="s">
        <v>5</v>
      </c>
      <c r="O2" s="14" t="s">
        <v>6</v>
      </c>
      <c r="P2" s="14" t="s">
        <v>7</v>
      </c>
      <c r="Q2" s="14" t="s">
        <v>8</v>
      </c>
      <c r="R2" s="14" t="s">
        <v>9</v>
      </c>
      <c r="S2" s="14" t="s">
        <v>10</v>
      </c>
      <c r="T2" s="14" t="s">
        <v>11</v>
      </c>
      <c r="U2" s="14" t="s">
        <v>12</v>
      </c>
      <c r="V2" s="14" t="s">
        <v>13</v>
      </c>
      <c r="W2" s="15" t="s">
        <v>14</v>
      </c>
      <c r="X2" s="15" t="s">
        <v>15</v>
      </c>
      <c r="Y2" s="14" t="s">
        <v>16</v>
      </c>
      <c r="Z2" s="14" t="s">
        <v>17</v>
      </c>
      <c r="AA2" s="14" t="s">
        <v>18</v>
      </c>
      <c r="AB2" s="14" t="s">
        <v>19</v>
      </c>
      <c r="AC2" s="14" t="s">
        <v>20</v>
      </c>
      <c r="AD2" s="14" t="s">
        <v>21</v>
      </c>
      <c r="AE2" s="14" t="s">
        <v>22</v>
      </c>
      <c r="AF2" s="14" t="s">
        <v>23</v>
      </c>
      <c r="AG2" s="14" t="s">
        <v>24</v>
      </c>
      <c r="AH2" s="19" t="s">
        <v>45</v>
      </c>
      <c r="AI2" s="19" t="s">
        <v>46</v>
      </c>
      <c r="AJ2" s="19" t="s">
        <v>47</v>
      </c>
      <c r="AK2" s="19" t="s">
        <v>48</v>
      </c>
      <c r="AL2" s="19" t="s">
        <v>49</v>
      </c>
      <c r="AM2" s="19" t="s">
        <v>50</v>
      </c>
      <c r="AN2" s="19" t="s">
        <v>51</v>
      </c>
      <c r="AO2" s="10" t="s">
        <v>52</v>
      </c>
      <c r="AP2" s="16"/>
      <c r="AQ2" s="17"/>
      <c r="AR2" s="17"/>
      <c r="AS2" s="17"/>
      <c r="AT2" s="17"/>
      <c r="AU2" s="17"/>
      <c r="AV2" s="17"/>
      <c r="AW2" s="17"/>
      <c r="AX2" s="17"/>
      <c r="AY2" s="18"/>
      <c r="AZ2" s="18"/>
      <c r="BA2" s="19" t="s">
        <v>26</v>
      </c>
      <c r="BB2" s="19" t="s">
        <v>27</v>
      </c>
      <c r="BC2" s="19" t="s">
        <v>28</v>
      </c>
      <c r="BD2" s="19" t="s">
        <v>29</v>
      </c>
      <c r="BE2" s="19" t="s">
        <v>30</v>
      </c>
      <c r="BF2" s="19" t="s">
        <v>31</v>
      </c>
      <c r="BG2" s="20" t="s">
        <v>32</v>
      </c>
      <c r="BH2" s="19" t="s">
        <v>33</v>
      </c>
      <c r="BI2" s="18"/>
      <c r="BJ2" s="18" t="s">
        <v>25</v>
      </c>
      <c r="BK2" s="18" t="s">
        <v>34</v>
      </c>
      <c r="BL2" s="5" t="s">
        <v>35</v>
      </c>
    </row>
    <row r="3" spans="1:66" s="29" customFormat="1" ht="25" x14ac:dyDescent="0.5">
      <c r="A3" s="214" t="s">
        <v>53</v>
      </c>
      <c r="B3" s="77"/>
      <c r="C3" s="21"/>
      <c r="D3" s="21"/>
      <c r="E3" s="21"/>
      <c r="F3" s="21"/>
      <c r="G3" s="22"/>
      <c r="H3" s="22"/>
      <c r="I3" s="22"/>
      <c r="J3" s="22"/>
      <c r="K3" s="22"/>
      <c r="L3" s="22"/>
      <c r="M3" s="23"/>
      <c r="N3" s="24"/>
      <c r="O3" s="21"/>
      <c r="P3" s="21"/>
      <c r="Q3" s="21"/>
      <c r="R3" s="21"/>
      <c r="S3" s="21"/>
      <c r="T3" s="21"/>
      <c r="U3" s="21"/>
      <c r="V3" s="25"/>
      <c r="W3" s="21"/>
      <c r="X3" s="21"/>
      <c r="Y3" s="21"/>
      <c r="Z3" s="21"/>
      <c r="AA3" s="21"/>
      <c r="AB3" s="21"/>
      <c r="AC3" s="21"/>
      <c r="AD3" s="21"/>
      <c r="AE3" s="21"/>
      <c r="AF3" s="21"/>
      <c r="AG3" s="21"/>
      <c r="AH3" s="21"/>
      <c r="AI3" s="21"/>
      <c r="AJ3" s="21"/>
      <c r="AK3" s="21"/>
      <c r="AL3" s="21"/>
      <c r="AM3" s="21"/>
      <c r="AN3" s="21"/>
      <c r="AO3" s="26"/>
      <c r="AP3" s="27"/>
      <c r="AQ3" s="27"/>
      <c r="AR3" s="27"/>
      <c r="AS3" s="27"/>
      <c r="AT3" s="27"/>
      <c r="AU3" s="27"/>
      <c r="AV3" s="28"/>
      <c r="AW3" s="28"/>
      <c r="AX3" s="28"/>
      <c r="BH3" s="27"/>
    </row>
    <row r="4" spans="1:66" x14ac:dyDescent="0.3">
      <c r="A4" s="3" t="s">
        <v>54</v>
      </c>
      <c r="B4" s="2" t="s">
        <v>55</v>
      </c>
      <c r="C4" s="32">
        <v>3.26</v>
      </c>
      <c r="D4" s="32">
        <v>5.4939999999999998</v>
      </c>
      <c r="E4" s="32">
        <v>6.78</v>
      </c>
      <c r="F4" s="32">
        <v>7.0289999999999999</v>
      </c>
      <c r="G4" s="32">
        <v>7.51</v>
      </c>
      <c r="H4" s="32">
        <f>'[1]Historical Financials in USD'!H4</f>
        <v>8.7759999999999998</v>
      </c>
      <c r="I4" s="32">
        <f>'[1]Installed Capacities'!H43/10^3</f>
        <v>10.470313663308314</v>
      </c>
      <c r="J4" s="32">
        <f>'[1]Installed Capacities'!I43/10^3</f>
        <v>10.691965558165966</v>
      </c>
      <c r="K4" s="32">
        <f>'[1]Installed Capacities'!J43/10^3</f>
        <v>13.055700536732774</v>
      </c>
      <c r="L4" s="32"/>
      <c r="M4" s="33">
        <v>14.818327045931488</v>
      </c>
      <c r="N4" s="34"/>
      <c r="O4" s="35"/>
      <c r="P4" s="35"/>
      <c r="Q4" s="35"/>
      <c r="R4" s="35"/>
      <c r="S4" s="35"/>
      <c r="T4" s="35"/>
      <c r="U4" s="35"/>
      <c r="V4" s="35"/>
      <c r="W4" s="36"/>
      <c r="X4" s="36"/>
      <c r="Y4" s="36"/>
      <c r="Z4" s="36"/>
      <c r="AA4" s="36"/>
      <c r="AB4" s="36"/>
      <c r="AC4" s="36"/>
      <c r="AD4" s="36"/>
      <c r="AE4" s="36"/>
      <c r="AF4" s="36"/>
      <c r="AG4" s="36"/>
      <c r="AH4" s="36"/>
      <c r="AI4" s="36"/>
      <c r="AJ4" s="36"/>
      <c r="AK4" s="36"/>
      <c r="AL4" s="36"/>
      <c r="AM4" s="36"/>
      <c r="AN4" s="36"/>
      <c r="AO4" s="37"/>
      <c r="AP4" s="38"/>
      <c r="AQ4" s="36"/>
      <c r="AR4" s="36"/>
      <c r="AS4" s="36"/>
      <c r="AT4" s="36"/>
      <c r="AU4" s="36"/>
      <c r="AV4" s="39"/>
      <c r="AW4" s="39"/>
      <c r="AX4" s="39"/>
      <c r="AY4" s="40"/>
      <c r="AZ4" s="40"/>
      <c r="BA4" s="40"/>
      <c r="BB4" s="40"/>
      <c r="BC4" s="40"/>
      <c r="BD4" s="40"/>
      <c r="BF4" s="40"/>
      <c r="BG4" s="40"/>
      <c r="BH4" s="38"/>
      <c r="BI4" s="40"/>
      <c r="BJ4" s="40"/>
      <c r="BK4" s="40"/>
    </row>
    <row r="5" spans="1:66" x14ac:dyDescent="0.3">
      <c r="A5" s="3" t="s">
        <v>56</v>
      </c>
      <c r="B5" s="2" t="s">
        <v>55</v>
      </c>
      <c r="C5" s="41">
        <v>3.260861095890411</v>
      </c>
      <c r="D5" s="41">
        <v>5.0987422999999996</v>
      </c>
      <c r="E5" s="41">
        <v>6.2811430557377044</v>
      </c>
      <c r="F5" s="41">
        <v>6.8188870000000001</v>
      </c>
      <c r="G5" s="41">
        <f>SUM(R5:U5)</f>
        <v>7.3134799999999993</v>
      </c>
      <c r="H5" s="41">
        <f>SUM(V5:Y5)</f>
        <v>8.2030046986301386</v>
      </c>
      <c r="I5" s="32">
        <v>10.178894686942215</v>
      </c>
      <c r="J5" s="32">
        <v>10.380801593413699</v>
      </c>
      <c r="K5" s="32">
        <v>11.846721627691677</v>
      </c>
      <c r="L5" s="32"/>
      <c r="M5" s="33">
        <v>14.548759004835595</v>
      </c>
      <c r="N5" s="42">
        <v>1.67126317</v>
      </c>
      <c r="O5" s="32">
        <v>1.6925056200000004</v>
      </c>
      <c r="P5" s="32">
        <v>1.712436001095889</v>
      </c>
      <c r="Q5" s="32">
        <v>1.7426822089041107</v>
      </c>
      <c r="R5" s="32">
        <v>1.7105372100000003</v>
      </c>
      <c r="S5" s="32">
        <v>1.8487242999999998</v>
      </c>
      <c r="T5" s="32">
        <v>1.8982822399999999</v>
      </c>
      <c r="U5" s="32">
        <v>1.8559362500000001</v>
      </c>
      <c r="V5" s="32">
        <v>1.8601375068493151</v>
      </c>
      <c r="W5" s="32">
        <v>2.0221659753424661</v>
      </c>
      <c r="X5" s="43">
        <v>2.157687594520548</v>
      </c>
      <c r="Y5" s="43">
        <v>2.1630136219178082</v>
      </c>
      <c r="Z5" s="43">
        <v>2.2045906940386901</v>
      </c>
      <c r="AA5" s="43">
        <v>2.6595395708522105</v>
      </c>
      <c r="AB5" s="43">
        <v>2.6688661836283969</v>
      </c>
      <c r="AC5" s="44">
        <f>'[1]Historical Financials in USD'!AC5</f>
        <v>2.6458982384229173</v>
      </c>
      <c r="AD5" s="45">
        <v>2.5281743660283835</v>
      </c>
      <c r="AE5" s="45">
        <v>2.5673803761454876</v>
      </c>
      <c r="AF5" s="45">
        <v>2.6012438064418326</v>
      </c>
      <c r="AG5" s="45">
        <f>J5-AD5-AE5-AF5</f>
        <v>2.6840030447979952</v>
      </c>
      <c r="AH5" s="43">
        <v>2.659591722756026</v>
      </c>
      <c r="AI5" s="43">
        <v>2.770971289842965</v>
      </c>
      <c r="AJ5" s="43">
        <v>3.146663733642233</v>
      </c>
      <c r="AK5" s="43">
        <v>3.2694948814504534</v>
      </c>
      <c r="AL5" s="44">
        <v>3.4967181276910315</v>
      </c>
      <c r="AM5" s="43">
        <v>3.6323109643000802</v>
      </c>
      <c r="AN5" s="43">
        <v>3.8821864694022752</v>
      </c>
      <c r="AO5" s="46">
        <f>M5-(AL5+AM5+AN5)</f>
        <v>3.5375434434422086</v>
      </c>
      <c r="AP5" s="47"/>
      <c r="AQ5" s="43"/>
      <c r="AR5" s="43"/>
      <c r="AS5" s="43"/>
      <c r="AT5" s="43"/>
      <c r="AU5" s="43"/>
      <c r="AV5" s="48"/>
      <c r="AW5" s="48"/>
      <c r="AX5" s="49"/>
      <c r="AY5" s="40"/>
      <c r="AZ5" s="40"/>
      <c r="BA5" s="40">
        <v>0</v>
      </c>
      <c r="BB5" s="40">
        <v>0</v>
      </c>
      <c r="BC5" s="40">
        <v>0</v>
      </c>
      <c r="BD5" s="40">
        <v>0</v>
      </c>
      <c r="BE5" s="40">
        <v>0</v>
      </c>
      <c r="BF5" s="40">
        <v>-5.2252862656126888</v>
      </c>
      <c r="BG5" s="40">
        <v>4.422918918931515</v>
      </c>
      <c r="BH5" s="49">
        <v>3.6722264694022777</v>
      </c>
      <c r="BI5" s="40"/>
      <c r="BJ5" s="40">
        <v>0.10671999999999998</v>
      </c>
      <c r="BK5" s="40"/>
      <c r="BL5" s="3">
        <v>0.20996000000000001</v>
      </c>
      <c r="BN5" s="50"/>
    </row>
    <row r="6" spans="1:66" x14ac:dyDescent="0.3">
      <c r="A6" s="3" t="s">
        <v>57</v>
      </c>
      <c r="B6" s="2" t="s">
        <v>55</v>
      </c>
      <c r="C6" s="51">
        <v>3.1855030000000002</v>
      </c>
      <c r="D6" s="51">
        <v>4.3613119999999999</v>
      </c>
      <c r="E6" s="51">
        <v>5.2548760000000003</v>
      </c>
      <c r="F6" s="51">
        <v>5.8039160000000001</v>
      </c>
      <c r="G6" s="51">
        <f>SUM(R6:U6)</f>
        <v>6.2494175399999996</v>
      </c>
      <c r="H6" s="51">
        <f>SUM(V6:Y6)</f>
        <v>7.023597275263648</v>
      </c>
      <c r="I6" s="51">
        <v>8.728926665510043</v>
      </c>
      <c r="J6" s="51">
        <v>9.1032677084520284</v>
      </c>
      <c r="K6" s="51">
        <v>10.419398600419296</v>
      </c>
      <c r="L6" s="51"/>
      <c r="M6" s="33">
        <v>12.33950243619735</v>
      </c>
      <c r="N6" s="52">
        <v>1.4233449847838788</v>
      </c>
      <c r="O6" s="51">
        <v>1.4457370687095275</v>
      </c>
      <c r="P6" s="51">
        <v>1.470999958875725</v>
      </c>
      <c r="Q6" s="51">
        <v>1.4638338576308696</v>
      </c>
      <c r="R6" s="51">
        <v>1.5054495400000001</v>
      </c>
      <c r="S6" s="51">
        <v>1.5868450000000001</v>
      </c>
      <c r="T6" s="51">
        <v>1.6325160000000001</v>
      </c>
      <c r="U6" s="51">
        <v>1.524607</v>
      </c>
      <c r="V6" s="51">
        <v>1.6267209389142077</v>
      </c>
      <c r="W6" s="51">
        <v>1.8145852072488726</v>
      </c>
      <c r="X6" s="53">
        <v>1.8015288626199988</v>
      </c>
      <c r="Y6" s="53">
        <v>1.7807622664805691</v>
      </c>
      <c r="Z6" s="53">
        <v>1.7647709200019872</v>
      </c>
      <c r="AA6" s="53">
        <v>2.3193589555325862</v>
      </c>
      <c r="AB6" s="54">
        <v>2.3795751199698389</v>
      </c>
      <c r="AC6" s="53">
        <f>'[1]Historical Financials in USD'!AC6</f>
        <v>2.2652216700056305</v>
      </c>
      <c r="AD6" s="53">
        <v>2.1881375496729887</v>
      </c>
      <c r="AE6" s="53">
        <v>2.2228976203174389</v>
      </c>
      <c r="AF6" s="53">
        <v>2.3866285300104808</v>
      </c>
      <c r="AG6" s="53">
        <f>J6-AD6-AE6-AF6</f>
        <v>2.3056040084511196</v>
      </c>
      <c r="AH6" s="53">
        <v>2.325123570352289</v>
      </c>
      <c r="AI6" s="53">
        <v>2.5462493404533282</v>
      </c>
      <c r="AJ6" s="53">
        <v>2.7299829088126062</v>
      </c>
      <c r="AK6" s="53">
        <v>2.8180427808010728</v>
      </c>
      <c r="AL6" s="53">
        <v>2.9662154634429299</v>
      </c>
      <c r="AM6" s="53">
        <v>3.1478780257755492</v>
      </c>
      <c r="AN6" s="53">
        <v>3.3450166773252423</v>
      </c>
      <c r="AO6" s="55">
        <f>M6-(AL6+AM6+AN6)</f>
        <v>2.8803922696536279</v>
      </c>
      <c r="AP6" s="44"/>
      <c r="AQ6" s="44"/>
      <c r="AR6" s="44"/>
      <c r="AS6" s="44"/>
      <c r="AT6" s="44"/>
      <c r="AU6" s="44"/>
      <c r="AV6" s="56"/>
      <c r="AW6" s="56"/>
      <c r="AX6" s="44"/>
      <c r="AY6" s="40"/>
      <c r="AZ6" s="40"/>
      <c r="BA6" s="40">
        <v>0</v>
      </c>
      <c r="BB6" s="40">
        <v>0</v>
      </c>
      <c r="BC6" s="40">
        <v>0</v>
      </c>
      <c r="BD6" s="40">
        <v>0</v>
      </c>
      <c r="BE6" s="40">
        <v>0</v>
      </c>
      <c r="BF6" s="40">
        <v>-5.046467298406716</v>
      </c>
      <c r="BG6" s="40">
        <v>3.6767974214829851</v>
      </c>
      <c r="BH6" s="57">
        <v>3.2194926773252437</v>
      </c>
      <c r="BI6" s="40"/>
      <c r="BJ6" s="40">
        <v>6.5174999999999997E-2</v>
      </c>
      <c r="BK6" s="40"/>
      <c r="BL6" s="40">
        <v>0.125524</v>
      </c>
    </row>
    <row r="7" spans="1:66" s="66" customFormat="1" x14ac:dyDescent="0.3">
      <c r="A7" s="66" t="s">
        <v>58</v>
      </c>
      <c r="B7" s="215" t="s">
        <v>36</v>
      </c>
      <c r="C7" s="59">
        <f t="shared" ref="C7:Z7" si="0">C6/C5</f>
        <v>0.97689012390457763</v>
      </c>
      <c r="D7" s="59">
        <f t="shared" si="0"/>
        <v>0.85537015667569627</v>
      </c>
      <c r="E7" s="59">
        <f t="shared" si="0"/>
        <v>0.83661141823537533</v>
      </c>
      <c r="F7" s="60">
        <f t="shared" si="0"/>
        <v>0.85115298141764195</v>
      </c>
      <c r="G7" s="60">
        <f t="shared" si="0"/>
        <v>0.85450668354873471</v>
      </c>
      <c r="H7" s="60">
        <f t="shared" si="0"/>
        <v>0.85622251032436369</v>
      </c>
      <c r="I7" s="60">
        <f>I6/I5</f>
        <v>0.85755152538396595</v>
      </c>
      <c r="J7" s="60">
        <f>J6/J5</f>
        <v>0.87693302164909626</v>
      </c>
      <c r="K7" s="60">
        <f>K6/K5</f>
        <v>0.87951746718383106</v>
      </c>
      <c r="L7" s="60"/>
      <c r="M7" s="61">
        <f>M6/M5</f>
        <v>0.84814810885904757</v>
      </c>
      <c r="N7" s="62">
        <f t="shared" si="0"/>
        <v>0.85165820101443324</v>
      </c>
      <c r="O7" s="59">
        <f t="shared" si="0"/>
        <v>0.85419927214748459</v>
      </c>
      <c r="P7" s="59">
        <f t="shared" si="0"/>
        <v>0.85901018078009639</v>
      </c>
      <c r="Q7" s="59">
        <f t="shared" si="0"/>
        <v>0.83998898373525288</v>
      </c>
      <c r="R7" s="59">
        <f t="shared" si="0"/>
        <v>0.88010335653557625</v>
      </c>
      <c r="S7" s="59">
        <f t="shared" si="0"/>
        <v>0.85834594157711908</v>
      </c>
      <c r="T7" s="59">
        <f t="shared" si="0"/>
        <v>0.85999645658592905</v>
      </c>
      <c r="U7" s="59">
        <f t="shared" si="0"/>
        <v>0.821475953174577</v>
      </c>
      <c r="V7" s="59">
        <f t="shared" si="0"/>
        <v>0.87451649833647704</v>
      </c>
      <c r="W7" s="59">
        <f t="shared" si="0"/>
        <v>0.89734731440210369</v>
      </c>
      <c r="X7" s="59">
        <f t="shared" si="0"/>
        <v>0.8349349865082345</v>
      </c>
      <c r="Y7" s="59">
        <f t="shared" si="0"/>
        <v>0.82327834112375087</v>
      </c>
      <c r="Z7" s="59">
        <f t="shared" si="0"/>
        <v>0.80049821709490343</v>
      </c>
      <c r="AA7" s="59">
        <v>0.87209041029210244</v>
      </c>
      <c r="AB7" s="59">
        <f t="shared" ref="AB7:AF7" si="1">AB6/AB5</f>
        <v>0.89160525715633343</v>
      </c>
      <c r="AC7" s="59">
        <f t="shared" si="1"/>
        <v>0.85612577124500888</v>
      </c>
      <c r="AD7" s="59">
        <f t="shared" si="1"/>
        <v>0.86550104260032779</v>
      </c>
      <c r="AE7" s="59">
        <f t="shared" si="1"/>
        <v>0.86582324963267243</v>
      </c>
      <c r="AF7" s="59">
        <f t="shared" si="1"/>
        <v>0.91749513217489675</v>
      </c>
      <c r="AG7" s="59">
        <f>AG6/AG5</f>
        <v>0.85901691241361655</v>
      </c>
      <c r="AH7" s="59">
        <f t="shared" ref="AH7:AK7" si="2">AH6/AH5</f>
        <v>0.87424079059129367</v>
      </c>
      <c r="AI7" s="59">
        <f t="shared" si="2"/>
        <v>0.91890137937792482</v>
      </c>
      <c r="AJ7" s="59">
        <f t="shared" si="2"/>
        <v>0.86758012291725795</v>
      </c>
      <c r="AK7" s="59">
        <f t="shared" si="2"/>
        <v>0.8619199243250989</v>
      </c>
      <c r="AL7" s="59">
        <f>AL6/AL5</f>
        <v>0.8482855509436199</v>
      </c>
      <c r="AM7" s="59">
        <f>AM6/AM5</f>
        <v>0.86663230563524241</v>
      </c>
      <c r="AN7" s="59">
        <f>AN6/AN5</f>
        <v>0.86163215077102184</v>
      </c>
      <c r="AO7" s="63">
        <f>AO6/AO5</f>
        <v>0.81423516508135396</v>
      </c>
      <c r="AP7" s="62"/>
      <c r="AQ7" s="59"/>
      <c r="AR7" s="59"/>
      <c r="AS7" s="59"/>
      <c r="AT7" s="59"/>
      <c r="AU7" s="59"/>
      <c r="AV7" s="64"/>
      <c r="AW7" s="64"/>
      <c r="AX7" s="64"/>
      <c r="AY7" s="40"/>
      <c r="AZ7" s="40"/>
      <c r="BA7" s="40">
        <v>0</v>
      </c>
      <c r="BB7" s="40">
        <v>0</v>
      </c>
      <c r="BC7" s="40">
        <v>0</v>
      </c>
      <c r="BD7" s="40">
        <v>0</v>
      </c>
      <c r="BE7" s="40">
        <v>0</v>
      </c>
      <c r="BF7" s="40">
        <v>-4.5370998674564844E-2</v>
      </c>
      <c r="BG7" s="40">
        <v>-4.303061600245095E-2</v>
      </c>
      <c r="BH7" s="65">
        <f>BH6/BH5</f>
        <v>0.87671408725760736</v>
      </c>
      <c r="BI7" s="40"/>
      <c r="BJ7" s="40"/>
      <c r="BK7" s="40"/>
    </row>
    <row r="8" spans="1:66" x14ac:dyDescent="0.3">
      <c r="A8" s="3" t="s">
        <v>59</v>
      </c>
      <c r="B8" s="2" t="s">
        <v>60</v>
      </c>
      <c r="C8" s="41">
        <v>31.701000000000001</v>
      </c>
      <c r="D8" s="41">
        <v>30.496700000000001</v>
      </c>
      <c r="E8" s="41">
        <v>31.087</v>
      </c>
      <c r="F8" s="41">
        <v>30.729800000000001</v>
      </c>
      <c r="G8" s="41">
        <v>32.480800000000002</v>
      </c>
      <c r="H8" s="41">
        <v>34.286099999999998</v>
      </c>
      <c r="I8" s="41">
        <v>35.289706557377052</v>
      </c>
      <c r="J8" s="41">
        <v>33.933399999999999</v>
      </c>
      <c r="K8" s="41">
        <v>32.322000000000003</v>
      </c>
      <c r="L8" s="41"/>
      <c r="M8" s="67">
        <v>31.045200000000001</v>
      </c>
      <c r="N8" s="68">
        <v>29.805745161290321</v>
      </c>
      <c r="O8" s="41">
        <v>29.906706779661032</v>
      </c>
      <c r="P8" s="41">
        <v>31.478965079365075</v>
      </c>
      <c r="Q8" s="41">
        <v>31.69132459016393</v>
      </c>
      <c r="R8" s="41">
        <v>32.66654193548387</v>
      </c>
      <c r="S8" s="41">
        <v>32.45390508474577</v>
      </c>
      <c r="T8" s="41">
        <v>32.099451612903231</v>
      </c>
      <c r="U8" s="41">
        <v>32.702045161290329</v>
      </c>
      <c r="V8" s="41">
        <v>32.646173770491792</v>
      </c>
      <c r="W8" s="41">
        <v>33.287399999999998</v>
      </c>
      <c r="X8" s="41">
        <v>35.255120634920651</v>
      </c>
      <c r="Y8" s="41">
        <v>35.83311129032257</v>
      </c>
      <c r="Z8" s="69">
        <v>35.646999999999998</v>
      </c>
      <c r="AA8" s="69">
        <v>35.286499999999997</v>
      </c>
      <c r="AB8" s="69">
        <v>34.829500000000003</v>
      </c>
      <c r="AC8" s="69">
        <v>35.389843548387091</v>
      </c>
      <c r="AD8" s="69">
        <v>35.106046774193558</v>
      </c>
      <c r="AE8" s="69">
        <v>34.286299999999997</v>
      </c>
      <c r="AF8" s="69">
        <v>33.373800000000003</v>
      </c>
      <c r="AG8" s="69">
        <v>32.947000000000003</v>
      </c>
      <c r="AH8" s="69">
        <v>31.542200000000001</v>
      </c>
      <c r="AI8" s="69">
        <v>31.9468</v>
      </c>
      <c r="AJ8" s="69">
        <v>32.975000000000001</v>
      </c>
      <c r="AK8" s="69">
        <v>32.819699999999997</v>
      </c>
      <c r="AL8" s="69">
        <v>31.624500000000001</v>
      </c>
      <c r="AM8" s="69">
        <v>31.592500000000001</v>
      </c>
      <c r="AN8" s="69">
        <v>30.712299999999999</v>
      </c>
      <c r="AO8" s="70">
        <v>30.279800000000002</v>
      </c>
      <c r="AP8" s="71"/>
      <c r="AQ8" s="69"/>
      <c r="AR8" s="69"/>
      <c r="AS8" s="69"/>
      <c r="AT8" s="69"/>
      <c r="AU8" s="69"/>
      <c r="AV8" s="72"/>
      <c r="AW8" s="73"/>
      <c r="AX8" s="69"/>
      <c r="AY8" s="40"/>
      <c r="AZ8" s="40"/>
      <c r="BA8" s="40">
        <v>0</v>
      </c>
      <c r="BB8" s="40">
        <v>0</v>
      </c>
      <c r="BC8" s="40">
        <v>0</v>
      </c>
      <c r="BD8" s="40">
        <v>0</v>
      </c>
      <c r="BE8" s="40">
        <v>0</v>
      </c>
      <c r="BF8" s="40">
        <v>0.66389999999999816</v>
      </c>
      <c r="BG8" s="40">
        <v>-0.89099999999999824</v>
      </c>
      <c r="BH8" s="74">
        <v>30.712299999999999</v>
      </c>
      <c r="BI8" s="40"/>
      <c r="BJ8" s="40"/>
      <c r="BK8" s="75">
        <v>31.609000000000002</v>
      </c>
      <c r="BL8" s="75">
        <v>31.124400000000001</v>
      </c>
    </row>
    <row r="9" spans="1:66" x14ac:dyDescent="0.3">
      <c r="A9" s="3" t="s">
        <v>61</v>
      </c>
      <c r="B9" s="2" t="s">
        <v>60</v>
      </c>
      <c r="C9" s="41">
        <v>30.151299999999999</v>
      </c>
      <c r="D9" s="41">
        <v>31.691199999999998</v>
      </c>
      <c r="E9" s="41">
        <v>30.631599999999999</v>
      </c>
      <c r="F9" s="41">
        <v>32.813600000000001</v>
      </c>
      <c r="G9" s="41">
        <v>32.963000000000001</v>
      </c>
      <c r="H9" s="41">
        <v>36.0886</v>
      </c>
      <c r="I9" s="41">
        <v>35.8307</v>
      </c>
      <c r="J9" s="41">
        <v>32.680900000000001</v>
      </c>
      <c r="K9" s="41">
        <v>32.449800000000003</v>
      </c>
      <c r="L9" s="41"/>
      <c r="M9" s="67">
        <v>30.154</v>
      </c>
      <c r="N9" s="68">
        <v>29.308499999999999</v>
      </c>
      <c r="O9" s="41">
        <v>31.127099999999999</v>
      </c>
      <c r="P9" s="41">
        <v>31.390699999999999</v>
      </c>
      <c r="Q9" s="41">
        <v>32.813600000000001</v>
      </c>
      <c r="R9" s="41">
        <v>32.443199999999997</v>
      </c>
      <c r="S9" s="41">
        <v>32.454999999999998</v>
      </c>
      <c r="T9" s="41">
        <v>32.3733</v>
      </c>
      <c r="U9" s="41">
        <v>32.963000000000001</v>
      </c>
      <c r="V9" s="41">
        <v>32.555100000000003</v>
      </c>
      <c r="W9" s="41">
        <v>33.776800000000001</v>
      </c>
      <c r="X9" s="41">
        <v>36.369599999999998</v>
      </c>
      <c r="Y9" s="41">
        <v>36.0886</v>
      </c>
      <c r="Z9" s="69">
        <v>35.239199999999997</v>
      </c>
      <c r="AA9" s="69">
        <v>35.180199999999999</v>
      </c>
      <c r="AB9" s="69">
        <v>34.6999</v>
      </c>
      <c r="AC9" s="69">
        <v>35.8307</v>
      </c>
      <c r="AD9" s="69">
        <v>34.450099999999999</v>
      </c>
      <c r="AE9" s="69">
        <v>33.981400000000001</v>
      </c>
      <c r="AF9" s="69">
        <v>33.368400000000001</v>
      </c>
      <c r="AG9" s="69">
        <f>J9</f>
        <v>32.680900000000001</v>
      </c>
      <c r="AH9" s="69">
        <v>31.2318</v>
      </c>
      <c r="AI9" s="69">
        <v>33.167200000000001</v>
      </c>
      <c r="AJ9" s="69">
        <v>32.406599999999997</v>
      </c>
      <c r="AK9" s="69">
        <v>32.449800000000003</v>
      </c>
      <c r="AL9" s="69">
        <v>31.811699999999998</v>
      </c>
      <c r="AM9" s="69">
        <v>30.744299999999999</v>
      </c>
      <c r="AN9" s="69">
        <v>30.591899999999999</v>
      </c>
      <c r="AO9" s="70">
        <f>M9</f>
        <v>30.154</v>
      </c>
      <c r="AP9" s="71"/>
      <c r="AQ9" s="69"/>
      <c r="AR9" s="69"/>
      <c r="AS9" s="69"/>
      <c r="AT9" s="69"/>
      <c r="AU9" s="69"/>
      <c r="AV9" s="73"/>
      <c r="AW9" s="73"/>
      <c r="AX9" s="69"/>
      <c r="AY9" s="40"/>
      <c r="AZ9" s="40"/>
      <c r="BA9" s="40">
        <v>0</v>
      </c>
      <c r="BB9" s="40">
        <v>0</v>
      </c>
      <c r="BC9" s="40">
        <v>0</v>
      </c>
      <c r="BD9" s="40">
        <v>0</v>
      </c>
      <c r="BE9" s="40">
        <v>0</v>
      </c>
      <c r="BF9" s="40">
        <v>-5.0199999999996692E-2</v>
      </c>
      <c r="BG9" s="40">
        <v>-1.7557000000000009</v>
      </c>
      <c r="BH9" s="74">
        <v>30.591899999999999</v>
      </c>
      <c r="BI9" s="40"/>
      <c r="BJ9" s="40">
        <f>BL9</f>
        <v>30.591899999999999</v>
      </c>
      <c r="BK9" s="75">
        <v>30.744299999999999</v>
      </c>
      <c r="BL9" s="75">
        <v>30.591899999999999</v>
      </c>
    </row>
    <row r="10" spans="1:66" s="29" customFormat="1" ht="25" x14ac:dyDescent="0.5">
      <c r="A10" s="214" t="s">
        <v>62</v>
      </c>
      <c r="B10" s="77"/>
      <c r="C10" s="27"/>
      <c r="D10" s="27"/>
      <c r="E10" s="27"/>
      <c r="F10" s="27"/>
      <c r="G10" s="78"/>
      <c r="H10" s="78"/>
      <c r="I10" s="78"/>
      <c r="J10" s="78"/>
      <c r="K10" s="78"/>
      <c r="L10" s="78"/>
      <c r="M10" s="79"/>
      <c r="N10" s="80"/>
      <c r="O10" s="27"/>
      <c r="P10" s="27"/>
      <c r="Q10" s="27"/>
      <c r="R10" s="27"/>
      <c r="S10" s="27"/>
      <c r="T10" s="27"/>
      <c r="U10" s="27"/>
      <c r="V10" s="81"/>
      <c r="W10" s="27"/>
      <c r="X10" s="27"/>
      <c r="Y10" s="27"/>
      <c r="Z10" s="27"/>
      <c r="AA10" s="27"/>
      <c r="AB10" s="27"/>
      <c r="AC10" s="27"/>
      <c r="AD10" s="27"/>
      <c r="AE10" s="27"/>
      <c r="AF10" s="27"/>
      <c r="AG10" s="27"/>
      <c r="AH10" s="27"/>
      <c r="AI10" s="27"/>
      <c r="AJ10" s="27"/>
      <c r="AK10" s="27"/>
      <c r="AL10" s="27"/>
      <c r="AM10" s="27"/>
      <c r="AN10" s="27"/>
      <c r="AO10" s="82"/>
      <c r="AP10" s="27"/>
      <c r="AQ10" s="27"/>
      <c r="AR10" s="27"/>
      <c r="AS10" s="27"/>
      <c r="AT10" s="27"/>
      <c r="AU10" s="27"/>
      <c r="AV10" s="28"/>
      <c r="AW10" s="28"/>
      <c r="AX10" s="28"/>
      <c r="AY10" s="40"/>
      <c r="AZ10" s="40"/>
      <c r="BA10" s="40">
        <v>0</v>
      </c>
      <c r="BB10" s="40">
        <v>0</v>
      </c>
      <c r="BC10" s="40">
        <v>0</v>
      </c>
      <c r="BD10" s="40">
        <v>0</v>
      </c>
      <c r="BE10" s="40">
        <v>0</v>
      </c>
      <c r="BF10" s="40">
        <v>0</v>
      </c>
      <c r="BG10" s="40">
        <v>0</v>
      </c>
      <c r="BH10" s="27"/>
      <c r="BI10" s="40"/>
      <c r="BJ10" s="40"/>
      <c r="BK10" s="40"/>
    </row>
    <row r="11" spans="1:66" x14ac:dyDescent="0.3">
      <c r="A11" s="30"/>
      <c r="B11" s="31"/>
      <c r="C11" s="83"/>
      <c r="D11" s="83"/>
      <c r="E11" s="83"/>
      <c r="F11" s="83"/>
      <c r="G11" s="83"/>
      <c r="H11" s="83"/>
      <c r="I11" s="83"/>
      <c r="J11" s="83"/>
      <c r="K11" s="83"/>
      <c r="L11" s="83"/>
      <c r="M11" s="84"/>
      <c r="N11" s="85"/>
      <c r="O11" s="86"/>
      <c r="P11" s="86"/>
      <c r="Q11" s="86"/>
      <c r="R11" s="87"/>
      <c r="S11" s="88"/>
      <c r="T11" s="87"/>
      <c r="U11" s="87"/>
      <c r="V11" s="87"/>
      <c r="W11" s="88"/>
      <c r="X11" s="87"/>
      <c r="Y11" s="87"/>
      <c r="Z11" s="87"/>
      <c r="AA11" s="88"/>
      <c r="AB11" s="86"/>
      <c r="AC11" s="87"/>
      <c r="AD11" s="87"/>
      <c r="AE11" s="87"/>
      <c r="AF11" s="87"/>
      <c r="AG11" s="87"/>
      <c r="AH11" s="87"/>
      <c r="AI11" s="87"/>
      <c r="AJ11" s="87"/>
      <c r="AK11" s="87"/>
      <c r="AL11" s="87"/>
      <c r="AM11" s="87"/>
      <c r="AN11" s="87"/>
      <c r="AO11" s="89"/>
      <c r="AP11" s="90"/>
      <c r="AQ11" s="87"/>
      <c r="AR11" s="87"/>
      <c r="AS11" s="87"/>
      <c r="AT11" s="87"/>
      <c r="AU11" s="87"/>
      <c r="AV11" s="91"/>
      <c r="AW11" s="91"/>
      <c r="AX11" s="91"/>
      <c r="AY11" s="40"/>
      <c r="AZ11" s="40"/>
      <c r="BA11" s="40">
        <v>0</v>
      </c>
      <c r="BB11" s="40">
        <v>0</v>
      </c>
      <c r="BC11" s="40">
        <v>0</v>
      </c>
      <c r="BD11" s="40">
        <v>0</v>
      </c>
      <c r="BE11" s="40">
        <v>0</v>
      </c>
      <c r="BF11" s="40">
        <v>0</v>
      </c>
      <c r="BG11" s="40">
        <v>0</v>
      </c>
      <c r="BH11" s="90"/>
      <c r="BI11" s="40"/>
      <c r="BJ11" s="40"/>
      <c r="BK11" s="40"/>
    </row>
    <row r="12" spans="1:66" x14ac:dyDescent="0.3">
      <c r="A12" s="216" t="s">
        <v>63</v>
      </c>
      <c r="B12" s="217" t="s">
        <v>64</v>
      </c>
      <c r="C12" s="92">
        <f>'[1]Segment Analysis in THB'!B35</f>
        <v>96858</v>
      </c>
      <c r="D12" s="92">
        <f>'[1]Segment Analysis in THB'!C35</f>
        <v>186096</v>
      </c>
      <c r="E12" s="92">
        <f>'[1]Segment Analysis in THB'!D35</f>
        <v>210728.984</v>
      </c>
      <c r="F12" s="92">
        <f>'[1]Segment Analysis in THB'!E35</f>
        <v>229120.448</v>
      </c>
      <c r="G12" s="92">
        <f>'[1]Segment Analysis in THB'!F35</f>
        <v>243907.21766484791</v>
      </c>
      <c r="H12" s="92">
        <f>'[1]Segment Analysis in THB'!G35</f>
        <v>234697.94899999999</v>
      </c>
      <c r="I12" s="92">
        <f>'[1]Segment Analysis in THB'!H35</f>
        <v>254619.53899999999</v>
      </c>
      <c r="J12" s="92">
        <v>286332.272</v>
      </c>
      <c r="K12" s="92">
        <v>347170.9003483</v>
      </c>
      <c r="L12" s="92"/>
      <c r="M12" s="93">
        <v>352692.44799999997</v>
      </c>
      <c r="N12" s="94">
        <f>'[1]Segment Analysis in THB'!M35</f>
        <v>55494</v>
      </c>
      <c r="O12" s="92">
        <f>'[1]Segment Analysis in THB'!N35</f>
        <v>56807.148000000001</v>
      </c>
      <c r="P12" s="92">
        <f>'[1]Segment Analysis in THB'!O35</f>
        <v>59181.069999999992</v>
      </c>
      <c r="Q12" s="92">
        <f>'[1]Segment Analysis in THB'!P35</f>
        <v>57638.23000000001</v>
      </c>
      <c r="R12" s="92">
        <f>'[1]Segment Analysis in THB'!Q35</f>
        <v>61646.606</v>
      </c>
      <c r="S12" s="92">
        <f>'[1]Segment Analysis in THB'!R35</f>
        <v>64029.859889935993</v>
      </c>
      <c r="T12" s="92">
        <f>'[1]Segment Analysis in THB'!S35</f>
        <v>63606.215110064019</v>
      </c>
      <c r="U12" s="92">
        <f>'[1]Segment Analysis in THB'!T35</f>
        <v>54624.536664847896</v>
      </c>
      <c r="V12" s="92">
        <f>'[1]Segment Analysis in THB'!U35</f>
        <v>53660.3648109368</v>
      </c>
      <c r="W12" s="92">
        <f>'[1]Segment Analysis in THB'!V35</f>
        <v>61225.241189063199</v>
      </c>
      <c r="X12" s="92">
        <f>'[1]Segment Analysis in THB'!W35</f>
        <v>62333.540304536982</v>
      </c>
      <c r="Y12" s="92">
        <f>'[1]Segment Analysis in THB'!X35</f>
        <v>57478.802695463004</v>
      </c>
      <c r="Z12" s="92">
        <f>'[1]Segment Analysis in THB'!Y35</f>
        <v>57164.231830578989</v>
      </c>
      <c r="AA12" s="92">
        <v>66730.030342933402</v>
      </c>
      <c r="AB12" s="92">
        <f>'[1]Segment Analysis in THB'!AA35</f>
        <v>65435.834507806205</v>
      </c>
      <c r="AC12" s="92">
        <f>'[1]Segment Analysis in THB'!AB35</f>
        <v>65289.440000000002</v>
      </c>
      <c r="AD12" s="92">
        <f>'[1]Segment Analysis in THB'!AC35</f>
        <v>71650.278999999995</v>
      </c>
      <c r="AE12" s="92">
        <f>'[1]Segment Analysis in THB'!AD35</f>
        <v>71660.810000000012</v>
      </c>
      <c r="AF12" s="92">
        <f>'[1]Segment Analysis in THB'!AE35</f>
        <v>72604.546000000002</v>
      </c>
      <c r="AG12" s="92">
        <f>J12-AD12-AE12-AF12</f>
        <v>70416.637000000017</v>
      </c>
      <c r="AH12" s="92">
        <f>'[1]Segment Analysis in THB'!AG35</f>
        <v>76143.351999999999</v>
      </c>
      <c r="AI12" s="92">
        <f>'[1]Segment Analysis in THB'!AH35</f>
        <v>83590.938999999998</v>
      </c>
      <c r="AJ12" s="92">
        <v>96000.728879000002</v>
      </c>
      <c r="AK12" s="92">
        <v>91435.880469299998</v>
      </c>
      <c r="AL12" s="92">
        <f>'[1]Historical Financials in USD'!AL12*'Historical Financials in THB'!$AL$8</f>
        <v>95810.293048000007</v>
      </c>
      <c r="AM12" s="92">
        <v>92556.791738030253</v>
      </c>
      <c r="AN12" s="92">
        <v>86816.79021396974</v>
      </c>
      <c r="AO12" s="93">
        <f>M12-(AL12+AM12+AN12)</f>
        <v>77508.572999999975</v>
      </c>
      <c r="AP12" s="95"/>
      <c r="AQ12" s="96"/>
      <c r="AR12" s="96"/>
      <c r="AS12" s="96"/>
      <c r="AT12" s="96"/>
      <c r="AU12" s="96"/>
      <c r="AV12" s="97"/>
      <c r="AW12" s="98"/>
      <c r="AX12" s="99"/>
      <c r="AY12" s="100"/>
      <c r="AZ12" s="100"/>
      <c r="BA12" s="40">
        <v>0</v>
      </c>
      <c r="BB12" s="40">
        <v>0</v>
      </c>
      <c r="BC12" s="40">
        <v>0</v>
      </c>
      <c r="BD12" s="40">
        <v>0</v>
      </c>
      <c r="BE12" s="40">
        <v>0</v>
      </c>
      <c r="BF12" s="40">
        <v>-167638.79733490091</v>
      </c>
      <c r="BG12" s="40">
        <v>105017.68513845942</v>
      </c>
      <c r="BH12" s="101">
        <v>82066.032048865367</v>
      </c>
      <c r="BI12" s="40"/>
      <c r="BJ12" s="40">
        <f>BL12-BK12</f>
        <v>2412.3999511346174</v>
      </c>
      <c r="BK12" s="40">
        <v>2338.3582139697337</v>
      </c>
      <c r="BL12" s="40">
        <v>4750.7581651043511</v>
      </c>
      <c r="BN12" s="102"/>
    </row>
    <row r="13" spans="1:66" hidden="1" outlineLevel="1" x14ac:dyDescent="0.3">
      <c r="A13" s="30"/>
      <c r="B13" s="31"/>
      <c r="C13" s="103"/>
      <c r="D13" s="103"/>
      <c r="E13" s="103"/>
      <c r="F13" s="103"/>
      <c r="G13" s="103"/>
      <c r="H13" s="103"/>
      <c r="I13" s="103"/>
      <c r="J13" s="103"/>
      <c r="K13" s="103"/>
      <c r="L13" s="103"/>
      <c r="M13" s="104"/>
      <c r="N13" s="105"/>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4"/>
      <c r="AP13" s="71"/>
      <c r="AQ13" s="69"/>
      <c r="AR13" s="69"/>
      <c r="AS13" s="69"/>
      <c r="AT13" s="69"/>
      <c r="AU13" s="69"/>
      <c r="AV13" s="73"/>
      <c r="AW13" s="98"/>
      <c r="AX13" s="98"/>
      <c r="AY13" s="100"/>
      <c r="AZ13" s="100"/>
      <c r="BA13" s="40">
        <v>0</v>
      </c>
      <c r="BB13" s="40">
        <v>0</v>
      </c>
      <c r="BC13" s="40">
        <v>0</v>
      </c>
      <c r="BD13" s="40">
        <v>0</v>
      </c>
      <c r="BE13" s="40">
        <v>0</v>
      </c>
      <c r="BF13" s="40">
        <v>0</v>
      </c>
      <c r="BG13" s="40">
        <v>0</v>
      </c>
      <c r="BH13" s="71"/>
      <c r="BI13" s="40"/>
      <c r="BJ13" s="40"/>
      <c r="BK13" s="40"/>
      <c r="BN13" s="102"/>
    </row>
    <row r="14" spans="1:66" hidden="1" outlineLevel="1" x14ac:dyDescent="0.3">
      <c r="A14" s="30"/>
      <c r="B14" s="31"/>
      <c r="C14" s="103"/>
      <c r="D14" s="103"/>
      <c r="E14" s="103"/>
      <c r="F14" s="103"/>
      <c r="G14" s="103"/>
      <c r="H14" s="103"/>
      <c r="I14" s="103"/>
      <c r="J14" s="103"/>
      <c r="K14" s="103"/>
      <c r="L14" s="103"/>
      <c r="M14" s="104"/>
      <c r="N14" s="105"/>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4"/>
      <c r="AP14" s="71"/>
      <c r="AQ14" s="69"/>
      <c r="AR14" s="69"/>
      <c r="AS14" s="69"/>
      <c r="AT14" s="69"/>
      <c r="AU14" s="69"/>
      <c r="AV14" s="73"/>
      <c r="AW14" s="98"/>
      <c r="AX14" s="98"/>
      <c r="AY14" s="100"/>
      <c r="AZ14" s="100"/>
      <c r="BA14" s="40">
        <v>0</v>
      </c>
      <c r="BB14" s="40">
        <v>0</v>
      </c>
      <c r="BC14" s="40">
        <v>0</v>
      </c>
      <c r="BD14" s="40">
        <v>0</v>
      </c>
      <c r="BE14" s="40">
        <v>0</v>
      </c>
      <c r="BF14" s="40">
        <v>0</v>
      </c>
      <c r="BG14" s="40">
        <v>0</v>
      </c>
      <c r="BH14" s="71"/>
      <c r="BI14" s="40"/>
      <c r="BJ14" s="40"/>
      <c r="BK14" s="40"/>
      <c r="BN14" s="102"/>
    </row>
    <row r="15" spans="1:66" s="108" customFormat="1" collapsed="1" x14ac:dyDescent="0.3">
      <c r="A15" s="216" t="s">
        <v>37</v>
      </c>
      <c r="B15" s="217" t="s">
        <v>64</v>
      </c>
      <c r="C15" s="92">
        <f>'[1]Segment Analysis in THB'!B53</f>
        <v>12598.892037187703</v>
      </c>
      <c r="D15" s="92">
        <f>'[1]Segment Analysis in THB'!C53</f>
        <v>16893.61615875503</v>
      </c>
      <c r="E15" s="92">
        <f>'[1]Segment Analysis in THB'!D53</f>
        <v>14341.036854706465</v>
      </c>
      <c r="F15" s="92">
        <f>'[1]Segment Analysis in THB'!E53</f>
        <v>14683.230933748007</v>
      </c>
      <c r="G15" s="92">
        <f>'[1]Segment Analysis in THB'!F53</f>
        <v>18458.275642770219</v>
      </c>
      <c r="H15" s="92">
        <f>'[1]Segment Analysis in THB'!G53</f>
        <v>21957.556401914953</v>
      </c>
      <c r="I15" s="92">
        <f>'[1]Segment Analysis in THB'!H28</f>
        <v>27365.670995187207</v>
      </c>
      <c r="J15" s="92">
        <v>34077.45016858937</v>
      </c>
      <c r="K15" s="92">
        <v>46589.086444475666</v>
      </c>
      <c r="L15" s="92"/>
      <c r="M15" s="93">
        <v>35602.635528739993</v>
      </c>
      <c r="N15" s="94">
        <f>'[1]Segment Analysis in THB'!M53</f>
        <v>2728.9290302383843</v>
      </c>
      <c r="O15" s="92">
        <f>'[1]Segment Analysis in THB'!N53</f>
        <v>3973.8986550615773</v>
      </c>
      <c r="P15" s="92">
        <f>'[1]Segment Analysis in THB'!O53</f>
        <v>3996.4319668739645</v>
      </c>
      <c r="Q15" s="92">
        <f>'[1]Segment Analysis in THB'!P53</f>
        <v>3983.9712815740886</v>
      </c>
      <c r="R15" s="92">
        <f>'[1]Segment Analysis in THB'!Q53</f>
        <v>4564.7158750190174</v>
      </c>
      <c r="S15" s="92">
        <f>'[1]Segment Analysis in THB'!R53</f>
        <v>4967.6911947234566</v>
      </c>
      <c r="T15" s="92">
        <f>'[1]Segment Analysis in THB'!S53</f>
        <v>4351.9445855158519</v>
      </c>
      <c r="U15" s="92">
        <f>'[1]Segment Analysis in THB'!T53</f>
        <v>4573.923987511891</v>
      </c>
      <c r="V15" s="92">
        <f>'[1]Segment Analysis in THB'!U53</f>
        <v>4760.9631841459059</v>
      </c>
      <c r="W15" s="92">
        <f>'[1]Segment Analysis in THB'!V53</f>
        <v>6212.132216600181</v>
      </c>
      <c r="X15" s="92">
        <f>'[1]Segment Analysis in THB'!W53</f>
        <v>5911.347079164846</v>
      </c>
      <c r="Y15" s="92">
        <f>'[1]Segment Analysis in THB'!X53</f>
        <v>5073.1139220040222</v>
      </c>
      <c r="Z15" s="92">
        <f>'[1]Segment Analysis in THB'!Y53</f>
        <v>4804.096332878582</v>
      </c>
      <c r="AA15" s="92">
        <v>7749.5042689853317</v>
      </c>
      <c r="AB15" s="92">
        <f>'[1]Segment Analysis in THB'!AA53</f>
        <v>7560.9718045045393</v>
      </c>
      <c r="AC15" s="92">
        <f>'[1]Segment Analysis in THB'!AB28</f>
        <v>7251.098588465843</v>
      </c>
      <c r="AD15" s="92">
        <f>'[1]Segment Analysis in THB'!AC28</f>
        <v>7681.4401338957323</v>
      </c>
      <c r="AE15" s="92">
        <f>'[1]Segment Analysis in THB'!AD28</f>
        <v>8188.6900193756355</v>
      </c>
      <c r="AF15" s="92">
        <f>'[1]Segment Analysis in THB'!AE28</f>
        <v>9771.9235752647492</v>
      </c>
      <c r="AG15" s="92">
        <f>J15-AD15-AE15-AF15</f>
        <v>8435.3964400532514</v>
      </c>
      <c r="AH15" s="92">
        <f>'[1]Segment Analysis in THB'!AG28</f>
        <v>10289.799532620993</v>
      </c>
      <c r="AI15" s="92">
        <v>12394.367090379281</v>
      </c>
      <c r="AJ15" s="92">
        <v>13447.407466201623</v>
      </c>
      <c r="AK15" s="92">
        <v>10457.512355273777</v>
      </c>
      <c r="AL15" s="92">
        <f>'[1]Historical Financials in USD'!AL15*'Historical Financials in THB'!$AL$8</f>
        <v>9604.2935179112392</v>
      </c>
      <c r="AM15" s="92">
        <v>11418.99928215523</v>
      </c>
      <c r="AN15" s="92">
        <v>8593.0027508083658</v>
      </c>
      <c r="AO15" s="93">
        <f>M15-(AL15+AM15+AN15)</f>
        <v>5986.3399778651583</v>
      </c>
      <c r="AP15" s="106"/>
      <c r="AQ15" s="92"/>
      <c r="AR15" s="92"/>
      <c r="AS15" s="92"/>
      <c r="AT15" s="92"/>
      <c r="AU15" s="92"/>
      <c r="AV15" s="107"/>
      <c r="AW15" s="98"/>
      <c r="AX15" s="99"/>
      <c r="AY15" s="100"/>
      <c r="AZ15" s="100"/>
      <c r="BA15" s="40">
        <v>0</v>
      </c>
      <c r="BB15" s="40">
        <v>-3.529094101395458E-7</v>
      </c>
      <c r="BC15" s="40">
        <v>0</v>
      </c>
      <c r="BD15" s="40">
        <v>0</v>
      </c>
      <c r="BE15" s="40">
        <v>0</v>
      </c>
      <c r="BF15" s="40">
        <v>-18328.801418058109</v>
      </c>
      <c r="BG15" s="40">
        <v>10983.383160595273</v>
      </c>
      <c r="BH15" s="101">
        <v>8507.7816793457096</v>
      </c>
      <c r="BI15" s="40"/>
      <c r="BJ15" s="40">
        <f>BL15-BK15</f>
        <v>21.539749983661956</v>
      </c>
      <c r="BK15" s="40">
        <v>63.681158419776715</v>
      </c>
      <c r="BL15" s="40">
        <v>85.220908403438671</v>
      </c>
      <c r="BN15" s="102"/>
    </row>
    <row r="16" spans="1:66" s="115" customFormat="1" x14ac:dyDescent="0.3">
      <c r="A16" s="115" t="s">
        <v>65</v>
      </c>
      <c r="B16" s="218" t="s">
        <v>64</v>
      </c>
      <c r="C16" s="109">
        <v>-3471</v>
      </c>
      <c r="D16" s="109">
        <v>-4776</v>
      </c>
      <c r="E16" s="109">
        <v>-6719.134</v>
      </c>
      <c r="F16" s="109">
        <v>-6841.1541942066842</v>
      </c>
      <c r="G16" s="109">
        <v>-7898.0908924827836</v>
      </c>
      <c r="H16" s="109">
        <v>-9325.0059999999994</v>
      </c>
      <c r="I16" s="109">
        <v>-11061.434999999999</v>
      </c>
      <c r="J16" s="109">
        <v>-12108.697</v>
      </c>
      <c r="K16" s="109">
        <v>-14268.609350909201</v>
      </c>
      <c r="L16" s="110"/>
      <c r="M16" s="111">
        <v>-17034.147799999999</v>
      </c>
      <c r="N16" s="112">
        <v>-1723</v>
      </c>
      <c r="O16" s="109">
        <v>-1650.4990000000003</v>
      </c>
      <c r="P16" s="109">
        <v>-1796.0149999999999</v>
      </c>
      <c r="Q16" s="109">
        <v>-1881.6859999999997</v>
      </c>
      <c r="R16" s="109">
        <v>-1868.6755188157856</v>
      </c>
      <c r="S16" s="109">
        <v>-1995.1601315485984</v>
      </c>
      <c r="T16" s="109">
        <v>-2035.2067541215606</v>
      </c>
      <c r="U16" s="109">
        <v>-1999.048487996839</v>
      </c>
      <c r="V16" s="109">
        <v>-2058.8585335106204</v>
      </c>
      <c r="W16" s="109">
        <v>-2360.9214664893798</v>
      </c>
      <c r="X16" s="109">
        <v>-2398.123</v>
      </c>
      <c r="Y16" s="109">
        <f>H16-V16-W16-X16</f>
        <v>-2507.1029999999996</v>
      </c>
      <c r="Z16" s="109">
        <v>-2342.018</v>
      </c>
      <c r="AA16" s="109">
        <v>-2945.6260000000002</v>
      </c>
      <c r="AB16" s="109">
        <v>-2837.0637669999996</v>
      </c>
      <c r="AC16" s="109">
        <f>I16-Z16-AA16-AB16</f>
        <v>-2936.7272329999996</v>
      </c>
      <c r="AD16" s="109">
        <v>-2809.0079999999998</v>
      </c>
      <c r="AE16" s="109">
        <v>-2874.5037870000006</v>
      </c>
      <c r="AF16" s="109">
        <v>-3132.222213</v>
      </c>
      <c r="AG16" s="109">
        <f>J16-AD16-AE16-AF16</f>
        <v>-3292.9629999999997</v>
      </c>
      <c r="AH16" s="109">
        <v>-3050.6260000000002</v>
      </c>
      <c r="AI16" s="109">
        <v>-3218.406223</v>
      </c>
      <c r="AJ16" s="109">
        <v>-3830.945126999999</v>
      </c>
      <c r="AK16" s="109">
        <v>-4168.6320009092015</v>
      </c>
      <c r="AL16" s="109">
        <f>'[1]Historical Financials in USD'!AL16*'Historical Financials in THB'!$AL$8</f>
        <v>-3986.019178</v>
      </c>
      <c r="AM16" s="109">
        <v>-4111.3987018465723</v>
      </c>
      <c r="AN16" s="109">
        <v>-4473.1475201534267</v>
      </c>
      <c r="AO16" s="111">
        <f>M16-(AL16+AM16+AN16)</f>
        <v>-4463.5823999999993</v>
      </c>
      <c r="AP16" s="113"/>
      <c r="AQ16" s="110"/>
      <c r="AR16" s="110"/>
      <c r="AS16" s="110"/>
      <c r="AT16" s="110"/>
      <c r="AU16" s="110"/>
      <c r="AV16" s="97"/>
      <c r="AW16" s="98"/>
      <c r="AX16" s="110"/>
      <c r="AY16" s="100"/>
      <c r="AZ16" s="100"/>
      <c r="BA16" s="40">
        <v>0</v>
      </c>
      <c r="BB16" s="40">
        <v>0</v>
      </c>
      <c r="BC16" s="40">
        <v>0</v>
      </c>
      <c r="BD16" s="40">
        <v>0</v>
      </c>
      <c r="BE16" s="40">
        <v>0</v>
      </c>
      <c r="BF16" s="40">
        <v>4506.3705005003558</v>
      </c>
      <c r="BG16" s="40">
        <v>-5150.8009521848817</v>
      </c>
      <c r="BH16" s="114">
        <v>-4078.0416729716926</v>
      </c>
      <c r="BI16" s="40"/>
      <c r="BJ16" s="40">
        <f>BL16-BK16</f>
        <v>-197.28675302830763</v>
      </c>
      <c r="BK16" s="40">
        <v>-197.81909415342702</v>
      </c>
      <c r="BL16" s="40">
        <v>-395.10584718173465</v>
      </c>
      <c r="BN16" s="102"/>
    </row>
    <row r="17" spans="1:66" s="108" customFormat="1" x14ac:dyDescent="0.3">
      <c r="A17" s="216" t="s">
        <v>38</v>
      </c>
      <c r="B17" s="217" t="s">
        <v>64</v>
      </c>
      <c r="C17" s="92">
        <f t="shared" ref="C17:I17" si="3">C15+C16</f>
        <v>9127.892037187703</v>
      </c>
      <c r="D17" s="92">
        <f t="shared" si="3"/>
        <v>12117.61615875503</v>
      </c>
      <c r="E17" s="92">
        <f t="shared" si="3"/>
        <v>7621.9028547064645</v>
      </c>
      <c r="F17" s="92">
        <f t="shared" si="3"/>
        <v>7842.0767395413231</v>
      </c>
      <c r="G17" s="92">
        <f t="shared" si="3"/>
        <v>10560.184750287435</v>
      </c>
      <c r="H17" s="92">
        <f t="shared" si="3"/>
        <v>12632.550401914954</v>
      </c>
      <c r="I17" s="92">
        <f t="shared" si="3"/>
        <v>16304.235995187208</v>
      </c>
      <c r="J17" s="92">
        <f>J15+J16</f>
        <v>21968.75316858937</v>
      </c>
      <c r="K17" s="92">
        <f>K15+K16</f>
        <v>32320.477093566464</v>
      </c>
      <c r="L17" s="92"/>
      <c r="M17" s="93">
        <f>M15+M16</f>
        <v>18568.487728739994</v>
      </c>
      <c r="N17" s="94">
        <f t="shared" ref="N17:AF17" si="4">N15+N16</f>
        <v>1005.9290302383843</v>
      </c>
      <c r="O17" s="92">
        <f t="shared" si="4"/>
        <v>2323.3996550615771</v>
      </c>
      <c r="P17" s="92">
        <f t="shared" si="4"/>
        <v>2200.4169668739646</v>
      </c>
      <c r="Q17" s="92">
        <f t="shared" si="4"/>
        <v>2102.2852815740889</v>
      </c>
      <c r="R17" s="92">
        <f t="shared" si="4"/>
        <v>2696.0403562032316</v>
      </c>
      <c r="S17" s="92">
        <f t="shared" si="4"/>
        <v>2972.531063174858</v>
      </c>
      <c r="T17" s="92">
        <f t="shared" si="4"/>
        <v>2316.7378313942913</v>
      </c>
      <c r="U17" s="92">
        <f t="shared" si="4"/>
        <v>2574.8754995150521</v>
      </c>
      <c r="V17" s="92">
        <f t="shared" si="4"/>
        <v>2702.1046506352855</v>
      </c>
      <c r="W17" s="92">
        <f t="shared" si="4"/>
        <v>3851.2107501108012</v>
      </c>
      <c r="X17" s="92">
        <f t="shared" si="4"/>
        <v>3513.224079164846</v>
      </c>
      <c r="Y17" s="92">
        <f t="shared" si="4"/>
        <v>2566.0109220040226</v>
      </c>
      <c r="Z17" s="92">
        <f t="shared" si="4"/>
        <v>2462.0783328785819</v>
      </c>
      <c r="AA17" s="92">
        <v>4803.8782689853315</v>
      </c>
      <c r="AB17" s="92">
        <f t="shared" si="4"/>
        <v>4723.9080375045396</v>
      </c>
      <c r="AC17" s="92">
        <f t="shared" si="4"/>
        <v>4314.3713554658434</v>
      </c>
      <c r="AD17" s="92">
        <f t="shared" si="4"/>
        <v>4872.4321338957325</v>
      </c>
      <c r="AE17" s="92">
        <f t="shared" si="4"/>
        <v>5314.186232375635</v>
      </c>
      <c r="AF17" s="92">
        <f t="shared" si="4"/>
        <v>6639.7013622647492</v>
      </c>
      <c r="AG17" s="92">
        <f>AG15+AG16</f>
        <v>5142.4334400532516</v>
      </c>
      <c r="AH17" s="92">
        <f t="shared" ref="AH17:AL17" si="5">AH15+AH16</f>
        <v>7239.1735326209928</v>
      </c>
      <c r="AI17" s="92">
        <f t="shared" si="5"/>
        <v>9175.9608673792809</v>
      </c>
      <c r="AJ17" s="92">
        <f t="shared" si="5"/>
        <v>9616.4623392016238</v>
      </c>
      <c r="AK17" s="92">
        <f t="shared" si="5"/>
        <v>6288.8803543645754</v>
      </c>
      <c r="AL17" s="92">
        <f t="shared" si="5"/>
        <v>5618.2743399112387</v>
      </c>
      <c r="AM17" s="92">
        <f>AM15+AM16</f>
        <v>7307.6005803086573</v>
      </c>
      <c r="AN17" s="92">
        <f>AN15+AN16</f>
        <v>4119.8552306549391</v>
      </c>
      <c r="AO17" s="93">
        <f>AO15+AO16</f>
        <v>1522.757577865159</v>
      </c>
      <c r="AP17" s="106"/>
      <c r="AQ17" s="92"/>
      <c r="AR17" s="92"/>
      <c r="AS17" s="92"/>
      <c r="AT17" s="92"/>
      <c r="AU17" s="92"/>
      <c r="AV17" s="107"/>
      <c r="AW17" s="98"/>
      <c r="AX17" s="98"/>
      <c r="AY17" s="100"/>
      <c r="AZ17" s="100"/>
      <c r="BA17" s="40">
        <v>0</v>
      </c>
      <c r="BB17" s="40">
        <v>-3.529094101395458E-7</v>
      </c>
      <c r="BC17" s="40">
        <v>0</v>
      </c>
      <c r="BD17" s="40">
        <v>0</v>
      </c>
      <c r="BE17" s="40">
        <v>0</v>
      </c>
      <c r="BF17" s="40">
        <v>-13822.430917557751</v>
      </c>
      <c r="BG17" s="40">
        <v>5832.5822084103911</v>
      </c>
      <c r="BH17" s="106">
        <f>BH15+BH16</f>
        <v>4429.740006374017</v>
      </c>
      <c r="BI17" s="40"/>
      <c r="BJ17" s="40"/>
      <c r="BK17" s="40"/>
      <c r="BN17" s="102"/>
    </row>
    <row r="18" spans="1:66" s="115" customFormat="1" x14ac:dyDescent="0.3">
      <c r="A18" s="115" t="s">
        <v>66</v>
      </c>
      <c r="B18" s="218" t="s">
        <v>64</v>
      </c>
      <c r="C18" s="110">
        <v>-1296</v>
      </c>
      <c r="D18" s="110">
        <v>-1883</v>
      </c>
      <c r="E18" s="110">
        <v>-3174.52</v>
      </c>
      <c r="F18" s="110">
        <v>-3627.252</v>
      </c>
      <c r="G18" s="110">
        <v>-3480.7125652115283</v>
      </c>
      <c r="H18" s="110">
        <v>-3580.3270000000002</v>
      </c>
      <c r="I18" s="110">
        <v>-4097.96</v>
      </c>
      <c r="J18" s="110">
        <v>-3762.0390000000002</v>
      </c>
      <c r="K18" s="110">
        <v>-3980.2235310000001</v>
      </c>
      <c r="L18" s="110"/>
      <c r="M18" s="111">
        <v>-5431.9699000000001</v>
      </c>
      <c r="N18" s="113">
        <v>-808</v>
      </c>
      <c r="O18" s="110">
        <v>-890.20799999999997</v>
      </c>
      <c r="P18" s="110">
        <v>-894.39800000000014</v>
      </c>
      <c r="Q18" s="110">
        <v>-1034.646</v>
      </c>
      <c r="R18" s="110">
        <v>-855.54600000000005</v>
      </c>
      <c r="S18" s="110">
        <v>-906.56</v>
      </c>
      <c r="T18" s="110">
        <v>-891.04800000000012</v>
      </c>
      <c r="U18" s="110">
        <v>-827.55856521152816</v>
      </c>
      <c r="V18" s="110">
        <v>-816.24099999999999</v>
      </c>
      <c r="W18" s="110">
        <v>-892.27700000000016</v>
      </c>
      <c r="X18" s="110">
        <v>-904.83296968436878</v>
      </c>
      <c r="Y18" s="110">
        <v>-966.97603031563108</v>
      </c>
      <c r="Z18" s="110">
        <v>-946.87699999999995</v>
      </c>
      <c r="AA18" s="110">
        <v>-1076.7414327167448</v>
      </c>
      <c r="AB18" s="110">
        <v>-1062.553567283255</v>
      </c>
      <c r="AC18" s="110">
        <f>I18-Z18-AA18-AB18</f>
        <v>-1011.7880000000002</v>
      </c>
      <c r="AD18" s="110">
        <v>-985.45999999999992</v>
      </c>
      <c r="AE18" s="110">
        <v>-981.21041957443924</v>
      </c>
      <c r="AF18" s="110">
        <v>-953.43658042556103</v>
      </c>
      <c r="AG18" s="110">
        <f>J18-AD18-AE18-AF18</f>
        <v>-841.93200000000002</v>
      </c>
      <c r="AH18" s="110">
        <v>-854.12900000000002</v>
      </c>
      <c r="AI18" s="110">
        <v>-796.34699999999998</v>
      </c>
      <c r="AJ18" s="110">
        <v>-1036.365</v>
      </c>
      <c r="AK18" s="110">
        <v>-1293.3825310000002</v>
      </c>
      <c r="AL18" s="110">
        <f>'[1]Historical Financials in USD'!AL18*'Historical Financials in THB'!$AL$8</f>
        <v>-1340.666391</v>
      </c>
      <c r="AM18" s="110">
        <v>-1380.0692219021612</v>
      </c>
      <c r="AN18" s="110">
        <v>-1420.3143870978392</v>
      </c>
      <c r="AO18" s="111">
        <f>M18-(AL18+AM18+AN18)</f>
        <v>-1290.9198999999999</v>
      </c>
      <c r="AP18" s="110"/>
      <c r="AQ18" s="110"/>
      <c r="AR18" s="110"/>
      <c r="AS18" s="110"/>
      <c r="AT18" s="110"/>
      <c r="AU18" s="110"/>
      <c r="AV18" s="97"/>
      <c r="AW18" s="98"/>
      <c r="AX18" s="110"/>
      <c r="AY18" s="100"/>
      <c r="AZ18" s="100"/>
      <c r="BA18" s="40">
        <v>0</v>
      </c>
      <c r="BB18" s="40">
        <v>0</v>
      </c>
      <c r="BC18" s="40">
        <v>0</v>
      </c>
      <c r="BD18" s="40">
        <v>0</v>
      </c>
      <c r="BE18" s="40">
        <v>0</v>
      </c>
      <c r="BF18" s="40">
        <v>2044.4184886881476</v>
      </c>
      <c r="BG18" s="40">
        <v>-2720.7356129021609</v>
      </c>
      <c r="BH18" s="116">
        <v>-1192.9079069021611</v>
      </c>
      <c r="BI18" s="40"/>
      <c r="BJ18" s="117"/>
      <c r="BK18" s="117">
        <v>-113.70324009783901</v>
      </c>
      <c r="BL18" s="118"/>
      <c r="BN18" s="102"/>
    </row>
    <row r="19" spans="1:66" s="115" customFormat="1" x14ac:dyDescent="0.3">
      <c r="A19" s="115" t="s">
        <v>67</v>
      </c>
      <c r="B19" s="218" t="s">
        <v>64</v>
      </c>
      <c r="C19" s="109">
        <v>0</v>
      </c>
      <c r="D19" s="109">
        <v>-303</v>
      </c>
      <c r="E19" s="109">
        <v>-889.11</v>
      </c>
      <c r="F19" s="109">
        <v>-740.61799999999994</v>
      </c>
      <c r="G19" s="109">
        <v>-936.66100000000006</v>
      </c>
      <c r="H19" s="109">
        <v>-396.33799999999997</v>
      </c>
      <c r="I19" s="109">
        <v>-173.07599999999999</v>
      </c>
      <c r="J19" s="109">
        <v>28.405000000000001</v>
      </c>
      <c r="K19" s="109">
        <v>585.87669600000004</v>
      </c>
      <c r="L19" s="110"/>
      <c r="M19" s="111">
        <v>5.3199870000000002</v>
      </c>
      <c r="N19" s="112">
        <v>-177</v>
      </c>
      <c r="O19" s="109">
        <v>-79.262999999999977</v>
      </c>
      <c r="P19" s="109">
        <v>-205.91300000000001</v>
      </c>
      <c r="Q19" s="109">
        <v>-278.44199999999995</v>
      </c>
      <c r="R19" s="109">
        <v>-235.727</v>
      </c>
      <c r="S19" s="109">
        <v>-203.97099999999998</v>
      </c>
      <c r="T19" s="109">
        <v>-131.61800000000005</v>
      </c>
      <c r="U19" s="109">
        <v>-365.34500000000003</v>
      </c>
      <c r="V19" s="109">
        <v>-91.778000000000006</v>
      </c>
      <c r="W19" s="109">
        <v>-31.884</v>
      </c>
      <c r="X19" s="109">
        <v>-124.28400000000001</v>
      </c>
      <c r="Y19" s="109">
        <v>-148.39199999999997</v>
      </c>
      <c r="Z19" s="109">
        <v>-25.888999999999999</v>
      </c>
      <c r="AA19" s="109">
        <v>-44.401466595070929</v>
      </c>
      <c r="AB19" s="109">
        <v>-54.186533404929079</v>
      </c>
      <c r="AC19" s="109">
        <f>I19-Z19-AA19-AB19</f>
        <v>-48.598999999999975</v>
      </c>
      <c r="AD19" s="109">
        <v>146.482</v>
      </c>
      <c r="AE19" s="109">
        <v>-120.08924834169301</v>
      </c>
      <c r="AF19" s="109">
        <v>46.673248341693004</v>
      </c>
      <c r="AG19" s="109">
        <f>J19-AD19-AE19-AF19</f>
        <v>-44.660999999999994</v>
      </c>
      <c r="AH19" s="109">
        <v>-42.195999999999998</v>
      </c>
      <c r="AI19" s="109">
        <v>206.36051499999999</v>
      </c>
      <c r="AJ19" s="109">
        <v>479.14361300000002</v>
      </c>
      <c r="AK19" s="109">
        <v>-57.431431999999973</v>
      </c>
      <c r="AL19" s="109">
        <f>'[1]Historical Financials in USD'!AL19*'Historical Financials in THB'!$AL$8</f>
        <v>-0.28733300000000001</v>
      </c>
      <c r="AM19" s="109">
        <v>-5.3096670000000001</v>
      </c>
      <c r="AN19" s="109">
        <v>-4.8389999999999995</v>
      </c>
      <c r="AO19" s="111">
        <f>M19-(AL19+AM19+AN19)</f>
        <v>15.755987000000001</v>
      </c>
      <c r="AP19" s="110"/>
      <c r="AQ19" s="110"/>
      <c r="AR19" s="110"/>
      <c r="AS19" s="110"/>
      <c r="AT19" s="110"/>
      <c r="AU19" s="110"/>
      <c r="AV19" s="97"/>
      <c r="AW19" s="98"/>
      <c r="AX19" s="110"/>
      <c r="AY19" s="100"/>
      <c r="AZ19" s="100"/>
      <c r="BA19" s="40">
        <v>0</v>
      </c>
      <c r="BB19" s="40">
        <v>0</v>
      </c>
      <c r="BC19" s="40">
        <v>0</v>
      </c>
      <c r="BD19" s="40">
        <v>0</v>
      </c>
      <c r="BE19" s="40">
        <v>0</v>
      </c>
      <c r="BF19" s="40">
        <v>395.70690086458529</v>
      </c>
      <c r="BG19" s="40">
        <v>-5.5970000000000004</v>
      </c>
      <c r="BH19" s="109">
        <v>-4.8389999999999995</v>
      </c>
      <c r="BI19" s="40"/>
      <c r="BJ19" s="40"/>
      <c r="BK19" s="40"/>
      <c r="BN19" s="102"/>
    </row>
    <row r="20" spans="1:66" s="108" customFormat="1" x14ac:dyDescent="0.3">
      <c r="A20" s="216" t="s">
        <v>68</v>
      </c>
      <c r="B20" s="217" t="s">
        <v>64</v>
      </c>
      <c r="C20" s="92">
        <f t="shared" ref="C20:J20" si="6">C17+C18+C19</f>
        <v>7831.892037187703</v>
      </c>
      <c r="D20" s="92">
        <f t="shared" si="6"/>
        <v>9931.6161587550305</v>
      </c>
      <c r="E20" s="92">
        <f t="shared" si="6"/>
        <v>3558.2728547064639</v>
      </c>
      <c r="F20" s="92">
        <f t="shared" si="6"/>
        <v>3474.2067395413237</v>
      </c>
      <c r="G20" s="92">
        <f t="shared" si="6"/>
        <v>6142.8111850759069</v>
      </c>
      <c r="H20" s="92">
        <f t="shared" si="6"/>
        <v>8655.8854019149549</v>
      </c>
      <c r="I20" s="92">
        <f t="shared" si="6"/>
        <v>12033.199995187208</v>
      </c>
      <c r="J20" s="92">
        <f t="shared" si="6"/>
        <v>18235.119168589368</v>
      </c>
      <c r="K20" s="92">
        <f>K17+K18+K19</f>
        <v>28926.130258566463</v>
      </c>
      <c r="L20" s="92"/>
      <c r="M20" s="93">
        <f>M17+M18+M19</f>
        <v>13141.837815739995</v>
      </c>
      <c r="N20" s="94">
        <f t="shared" ref="N20:X20" si="7">N17+N18+N19</f>
        <v>20.929030238384257</v>
      </c>
      <c r="O20" s="92">
        <f t="shared" si="7"/>
        <v>1353.928655061577</v>
      </c>
      <c r="P20" s="92">
        <f t="shared" si="7"/>
        <v>1100.1059668739645</v>
      </c>
      <c r="Q20" s="92">
        <f t="shared" si="7"/>
        <v>789.19728157408895</v>
      </c>
      <c r="R20" s="92">
        <f t="shared" si="7"/>
        <v>1604.7673562032314</v>
      </c>
      <c r="S20" s="92">
        <f t="shared" si="7"/>
        <v>1862.000063174858</v>
      </c>
      <c r="T20" s="92">
        <f t="shared" si="7"/>
        <v>1294.0718313942912</v>
      </c>
      <c r="U20" s="92">
        <f t="shared" si="7"/>
        <v>1381.9719343035238</v>
      </c>
      <c r="V20" s="92">
        <f t="shared" si="7"/>
        <v>1794.0856506352854</v>
      </c>
      <c r="W20" s="92">
        <f t="shared" si="7"/>
        <v>2927.0497501108011</v>
      </c>
      <c r="X20" s="92">
        <f t="shared" si="7"/>
        <v>2484.107109480477</v>
      </c>
      <c r="Y20" s="92">
        <f>Y17+Y18+Y19</f>
        <v>1450.6428916883915</v>
      </c>
      <c r="Z20" s="92">
        <f t="shared" ref="Z20" si="8">Z17+Z18+Z19</f>
        <v>1489.3123328785821</v>
      </c>
      <c r="AA20" s="92">
        <v>3682.7353696735158</v>
      </c>
      <c r="AB20" s="92">
        <f t="shared" ref="AB20:AF20" si="9">AB17+AB18+AB19</f>
        <v>3607.1679368163559</v>
      </c>
      <c r="AC20" s="92">
        <f t="shared" si="9"/>
        <v>3253.9843554658428</v>
      </c>
      <c r="AD20" s="92">
        <f t="shared" si="9"/>
        <v>4033.4541338957324</v>
      </c>
      <c r="AE20" s="92">
        <f t="shared" si="9"/>
        <v>4212.8865644595026</v>
      </c>
      <c r="AF20" s="92">
        <f t="shared" si="9"/>
        <v>5732.9380301808806</v>
      </c>
      <c r="AG20" s="92">
        <f>AG17+AG18+AG19</f>
        <v>4255.8404400532518</v>
      </c>
      <c r="AH20" s="92">
        <f t="shared" ref="AH20:AK20" si="10">AH17+AH18+AH19</f>
        <v>6342.848532620993</v>
      </c>
      <c r="AI20" s="92">
        <f t="shared" si="10"/>
        <v>8585.9743823792815</v>
      </c>
      <c r="AJ20" s="92">
        <f t="shared" si="10"/>
        <v>9059.2409522016242</v>
      </c>
      <c r="AK20" s="92">
        <f t="shared" si="10"/>
        <v>4938.0663913645749</v>
      </c>
      <c r="AL20" s="92">
        <f>AL17+AL18+AL19</f>
        <v>4277.3206159112387</v>
      </c>
      <c r="AM20" s="92">
        <f t="shared" ref="AM20" si="11">AM17+AM18+AM19</f>
        <v>5922.2216914064957</v>
      </c>
      <c r="AN20" s="92">
        <f>AN17+AN18+AN19</f>
        <v>2694.7018435570999</v>
      </c>
      <c r="AO20" s="93">
        <f>AO17+AO18+AO19</f>
        <v>247.5936648651591</v>
      </c>
      <c r="AP20" s="94"/>
      <c r="AQ20" s="92"/>
      <c r="AR20" s="92"/>
      <c r="AS20" s="92"/>
      <c r="AT20" s="92"/>
      <c r="AU20" s="92"/>
      <c r="AV20" s="107"/>
      <c r="AW20" s="98"/>
      <c r="AX20" s="98"/>
      <c r="AY20" s="100"/>
      <c r="AZ20" s="100"/>
      <c r="BA20" s="40">
        <v>0</v>
      </c>
      <c r="BB20" s="40">
        <v>-3.529094101395458E-7</v>
      </c>
      <c r="BC20" s="40">
        <v>0</v>
      </c>
      <c r="BD20" s="40">
        <v>0</v>
      </c>
      <c r="BE20" s="40">
        <v>0</v>
      </c>
      <c r="BF20" s="40">
        <v>-11382.305528005016</v>
      </c>
      <c r="BG20" s="40">
        <v>3106.2495955082304</v>
      </c>
      <c r="BH20" s="106">
        <f>BH17+BH18+BH19</f>
        <v>3231.9930994718561</v>
      </c>
      <c r="BI20" s="40"/>
      <c r="BJ20" s="40"/>
      <c r="BK20" s="40"/>
      <c r="BN20" s="102"/>
    </row>
    <row r="21" spans="1:66" s="115" customFormat="1" x14ac:dyDescent="0.3">
      <c r="A21" s="115" t="s">
        <v>69</v>
      </c>
      <c r="B21" s="218" t="s">
        <v>64</v>
      </c>
      <c r="C21" s="110">
        <v>-488</v>
      </c>
      <c r="D21" s="110">
        <v>-742</v>
      </c>
      <c r="E21" s="110">
        <v>-579.75699999999995</v>
      </c>
      <c r="F21" s="110">
        <v>-302.488</v>
      </c>
      <c r="G21" s="110">
        <v>-451.21590480265303</v>
      </c>
      <c r="H21" s="110">
        <v>-826.68800011950805</v>
      </c>
      <c r="I21" s="110">
        <v>-1313.491</v>
      </c>
      <c r="J21" s="110">
        <v>-2850.4249850000001</v>
      </c>
      <c r="K21" s="110">
        <v>-4190.5343759999996</v>
      </c>
      <c r="L21" s="110"/>
      <c r="M21" s="111">
        <v>-1233.7545749999999</v>
      </c>
      <c r="N21" s="113">
        <v>-77.275999999999996</v>
      </c>
      <c r="O21" s="110">
        <v>-102.13000000000001</v>
      </c>
      <c r="P21" s="110">
        <v>-148.04000000000002</v>
      </c>
      <c r="Q21" s="110">
        <v>24.958000000000027</v>
      </c>
      <c r="R21" s="110">
        <v>-107.085013</v>
      </c>
      <c r="S21" s="110">
        <v>-204.29498699999999</v>
      </c>
      <c r="T21" s="110">
        <v>-178.54470904200002</v>
      </c>
      <c r="U21" s="110">
        <v>38.708804239346989</v>
      </c>
      <c r="V21" s="110">
        <v>-169.807561386749</v>
      </c>
      <c r="W21" s="110">
        <v>-283.12132261325098</v>
      </c>
      <c r="X21" s="110">
        <v>-270.34557582981807</v>
      </c>
      <c r="Y21" s="110">
        <v>-103.41354028968999</v>
      </c>
      <c r="Z21" s="110">
        <v>-211.22981999999999</v>
      </c>
      <c r="AA21" s="110">
        <v>-679.55443700000001</v>
      </c>
      <c r="AB21" s="110">
        <v>-323.81322699999987</v>
      </c>
      <c r="AC21" s="110">
        <f>I21-Z21-AA21-AB21</f>
        <v>-98.893516000000091</v>
      </c>
      <c r="AD21" s="110">
        <v>-513.85599999999999</v>
      </c>
      <c r="AE21" s="110">
        <v>-592.9243899999999</v>
      </c>
      <c r="AF21" s="110">
        <v>-642.02555300000017</v>
      </c>
      <c r="AG21" s="110">
        <f>J21-AD21-AE21-AF21</f>
        <v>-1101.6190419999998</v>
      </c>
      <c r="AH21" s="110">
        <v>-834.032689</v>
      </c>
      <c r="AI21" s="110">
        <v>-1352.8236349999997</v>
      </c>
      <c r="AJ21" s="110">
        <v>-1491.587</v>
      </c>
      <c r="AK21" s="110">
        <v>-512.09105199999976</v>
      </c>
      <c r="AL21" s="110">
        <f>'[1]Historical Financials in USD'!AL21*'Historical Financials in THB'!$AL$8</f>
        <v>-179.33773299999999</v>
      </c>
      <c r="AM21" s="110">
        <v>-311.53954901199995</v>
      </c>
      <c r="AN21" s="110">
        <v>-304.05055887800006</v>
      </c>
      <c r="AO21" s="111">
        <f>M21-(AL21+AM21+AN21)</f>
        <v>-438.82673410999996</v>
      </c>
      <c r="AP21" s="119"/>
      <c r="AQ21" s="110"/>
      <c r="AR21" s="110"/>
      <c r="AS21" s="110"/>
      <c r="AT21" s="110"/>
      <c r="AU21" s="110"/>
      <c r="AV21" s="97"/>
      <c r="AW21" s="98"/>
      <c r="AX21" s="110"/>
      <c r="AY21" s="100"/>
      <c r="AZ21" s="100"/>
      <c r="BA21" s="40">
        <v>0</v>
      </c>
      <c r="BB21" s="40">
        <v>0</v>
      </c>
      <c r="BC21" s="40">
        <v>0</v>
      </c>
      <c r="BD21" s="40">
        <v>0</v>
      </c>
      <c r="BE21" s="40">
        <v>0</v>
      </c>
      <c r="BF21" s="40">
        <v>584.49685291069954</v>
      </c>
      <c r="BG21" s="40">
        <v>117.31381780066113</v>
      </c>
      <c r="BH21" s="119">
        <v>-304.05055887800006</v>
      </c>
      <c r="BI21" s="40"/>
      <c r="BJ21" s="40"/>
      <c r="BK21" s="40"/>
      <c r="BN21" s="102"/>
    </row>
    <row r="22" spans="1:66" s="115" customFormat="1" x14ac:dyDescent="0.3">
      <c r="A22" s="115" t="s">
        <v>70</v>
      </c>
      <c r="B22" s="218" t="s">
        <v>64</v>
      </c>
      <c r="C22" s="110"/>
      <c r="D22" s="110"/>
      <c r="E22" s="110">
        <v>-1492.046</v>
      </c>
      <c r="F22" s="110">
        <v>-1003.7671162957394</v>
      </c>
      <c r="G22" s="110">
        <v>-1174.151767077024</v>
      </c>
      <c r="H22" s="110">
        <v>-800.85736172374004</v>
      </c>
      <c r="I22" s="110">
        <v>-960.61599999999999</v>
      </c>
      <c r="J22" s="110">
        <v>217.68077799999958</v>
      </c>
      <c r="K22" s="110">
        <v>378.15141699999998</v>
      </c>
      <c r="L22" s="110"/>
      <c r="M22" s="93">
        <v>157.88621400000011</v>
      </c>
      <c r="N22" s="113">
        <v>-110.866</v>
      </c>
      <c r="O22" s="110">
        <v>-289.41900000000004</v>
      </c>
      <c r="P22" s="110">
        <v>-226.82599999999996</v>
      </c>
      <c r="Q22" s="110">
        <v>-364.29300000000001</v>
      </c>
      <c r="R22" s="110">
        <v>-370.31257488070378</v>
      </c>
      <c r="S22" s="110">
        <v>-305.2540988600083</v>
      </c>
      <c r="T22" s="110">
        <v>-141.69036725951264</v>
      </c>
      <c r="U22" s="110">
        <v>-356.89472607679932</v>
      </c>
      <c r="V22" s="110">
        <v>-193.48131441157298</v>
      </c>
      <c r="W22" s="110">
        <f>H22-(V22+X22+Y22)</f>
        <v>-778.7206191089067</v>
      </c>
      <c r="X22" s="110">
        <v>-273.1084937898604</v>
      </c>
      <c r="Y22" s="110">
        <v>444.45306558660002</v>
      </c>
      <c r="Z22" s="110">
        <v>63.875366999999997</v>
      </c>
      <c r="AA22" s="110">
        <v>-121.453535</v>
      </c>
      <c r="AB22" s="110">
        <v>-321.15018500000002</v>
      </c>
      <c r="AC22" s="110">
        <f>I22-Z22-AA22-AB22</f>
        <v>-581.88764700000002</v>
      </c>
      <c r="AD22" s="110">
        <v>-336.40300000000002</v>
      </c>
      <c r="AE22" s="110">
        <v>263.51481699999999</v>
      </c>
      <c r="AF22" s="110">
        <v>-424.43402800000001</v>
      </c>
      <c r="AG22" s="110">
        <f>J22-AD22-AE22-AF22</f>
        <v>715.00298899999962</v>
      </c>
      <c r="AH22" s="110">
        <v>-47.129565999999997</v>
      </c>
      <c r="AI22" s="110">
        <v>208.15862399999997</v>
      </c>
      <c r="AJ22" s="110">
        <v>473.17982800000004</v>
      </c>
      <c r="AK22" s="110">
        <v>-256.05746900000003</v>
      </c>
      <c r="AL22" s="110">
        <f>'[1]Historical Financials in USD'!AL22*'Historical Financials in THB'!$AL$8</f>
        <v>76.691937999999993</v>
      </c>
      <c r="AM22" s="110">
        <v>-200.81032095740105</v>
      </c>
      <c r="AN22" s="110">
        <v>350.48679795740105</v>
      </c>
      <c r="AO22" s="111">
        <f>M22-(AL22+AM22+AN22)</f>
        <v>-68.48220099999989</v>
      </c>
      <c r="AP22" s="119"/>
      <c r="AQ22" s="110"/>
      <c r="AR22" s="110"/>
      <c r="AS22" s="110"/>
      <c r="AT22" s="110"/>
      <c r="AU22" s="110"/>
      <c r="AV22" s="97"/>
      <c r="AW22" s="98"/>
      <c r="AX22" s="110"/>
      <c r="AY22" s="100"/>
      <c r="AZ22" s="100"/>
      <c r="BA22" s="40">
        <v>0</v>
      </c>
      <c r="BB22" s="40">
        <v>0</v>
      </c>
      <c r="BC22" s="40">
        <v>0</v>
      </c>
      <c r="BD22" s="40">
        <v>0</v>
      </c>
      <c r="BE22" s="40">
        <v>0</v>
      </c>
      <c r="BF22" s="40">
        <v>2056.8891482381782</v>
      </c>
      <c r="BG22" s="40">
        <v>309.90751210847327</v>
      </c>
      <c r="BH22" s="120">
        <v>204.51381174947173</v>
      </c>
      <c r="BI22" s="40"/>
      <c r="BJ22" s="40">
        <f>BL22-BK22</f>
        <v>76.061530250528307</v>
      </c>
      <c r="BK22" s="115">
        <v>69.911455957401046</v>
      </c>
      <c r="BL22" s="115">
        <v>145.97298620792935</v>
      </c>
      <c r="BN22" s="102"/>
    </row>
    <row r="23" spans="1:66" s="115" customFormat="1" x14ac:dyDescent="0.3">
      <c r="A23" s="115" t="s">
        <v>71</v>
      </c>
      <c r="B23" s="218" t="s">
        <v>64</v>
      </c>
      <c r="C23" s="109"/>
      <c r="D23" s="109"/>
      <c r="E23" s="109">
        <v>115.94154581464539</v>
      </c>
      <c r="F23" s="109">
        <v>-268.25934087467289</v>
      </c>
      <c r="G23" s="109">
        <v>-390.89143822891293</v>
      </c>
      <c r="H23" s="109">
        <v>-593.1190370836897</v>
      </c>
      <c r="I23" s="109">
        <v>56.347497756833029</v>
      </c>
      <c r="J23" s="109">
        <v>169.15565555441154</v>
      </c>
      <c r="K23" s="109">
        <v>246.946369383649</v>
      </c>
      <c r="L23" s="109"/>
      <c r="M23" s="111">
        <v>-643.66767428357605</v>
      </c>
      <c r="N23" s="112">
        <v>54.737027409069398</v>
      </c>
      <c r="O23" s="109">
        <v>-201.26483777382106</v>
      </c>
      <c r="P23" s="109">
        <v>-97.511427262966478</v>
      </c>
      <c r="Q23" s="109">
        <v>-24.220103246954764</v>
      </c>
      <c r="R23" s="109">
        <v>-117.0512447811938</v>
      </c>
      <c r="S23" s="109">
        <v>19.940306716824125</v>
      </c>
      <c r="T23" s="109">
        <v>29.630653385480542</v>
      </c>
      <c r="U23" s="109">
        <v>-323.41115355002376</v>
      </c>
      <c r="V23" s="109">
        <v>-375.75253516743965</v>
      </c>
      <c r="W23" s="109">
        <v>258.45259906219889</v>
      </c>
      <c r="X23" s="109">
        <v>-250.62671858673917</v>
      </c>
      <c r="Y23" s="109">
        <v>-225.19238239170977</v>
      </c>
      <c r="Z23" s="109">
        <v>-59.087616091598122</v>
      </c>
      <c r="AA23" s="109">
        <v>134.87334143073096</v>
      </c>
      <c r="AB23" s="109">
        <v>-60.815246784481374</v>
      </c>
      <c r="AC23" s="109">
        <v>41.377019202181557</v>
      </c>
      <c r="AD23" s="109">
        <v>209.35759774103565</v>
      </c>
      <c r="AE23" s="109">
        <v>-45.830441508645691</v>
      </c>
      <c r="AF23" s="109">
        <v>-18.245909103051332</v>
      </c>
      <c r="AG23" s="109">
        <f>J23-AD23-AE23-AF23</f>
        <v>23.874408425072914</v>
      </c>
      <c r="AH23" s="109">
        <v>93.6</v>
      </c>
      <c r="AI23" s="109">
        <v>47.664875498968755</v>
      </c>
      <c r="AJ23" s="109">
        <v>418.48376893397648</v>
      </c>
      <c r="AK23" s="109">
        <v>-312.78601630432166</v>
      </c>
      <c r="AL23" s="109">
        <f>'[1]Historical Financials in USD'!AL23*'Historical Financials in THB'!$AL$8</f>
        <v>-106.7890206103084</v>
      </c>
      <c r="AM23" s="109">
        <v>-328.55178199288486</v>
      </c>
      <c r="AN23" s="109">
        <v>-315.41209915015355</v>
      </c>
      <c r="AO23" s="111">
        <f>M23-(AL23+AM23+AN23)</f>
        <v>107.08522746977076</v>
      </c>
      <c r="AP23" s="110"/>
      <c r="AQ23" s="110"/>
      <c r="AR23" s="110"/>
      <c r="AS23" s="110"/>
      <c r="AT23" s="110"/>
      <c r="AU23" s="110"/>
      <c r="AV23" s="97"/>
      <c r="AW23" s="121"/>
      <c r="AX23" s="110"/>
      <c r="AY23" s="100"/>
      <c r="AZ23" s="100"/>
      <c r="BA23" s="40">
        <v>0</v>
      </c>
      <c r="BB23" s="40">
        <v>0</v>
      </c>
      <c r="BC23" s="40">
        <v>0</v>
      </c>
      <c r="BD23" s="40">
        <v>0</v>
      </c>
      <c r="BE23" s="40">
        <v>1.6258744974550154E-2</v>
      </c>
      <c r="BF23" s="40">
        <v>105.69775262965481</v>
      </c>
      <c r="BG23" s="40">
        <v>-435.34080260319325</v>
      </c>
      <c r="BH23" s="109">
        <v>-274.76218111152974</v>
      </c>
      <c r="BI23" s="40"/>
      <c r="BJ23" s="40">
        <f>BL23-BK23</f>
        <v>-17.214934519855387</v>
      </c>
      <c r="BK23" s="40">
        <v>-23.434983518768515</v>
      </c>
      <c r="BL23" s="40">
        <v>-40.649918038623902</v>
      </c>
      <c r="BN23" s="102"/>
    </row>
    <row r="24" spans="1:66" s="108" customFormat="1" x14ac:dyDescent="0.3">
      <c r="A24" s="216" t="s">
        <v>72</v>
      </c>
      <c r="B24" s="217" t="s">
        <v>64</v>
      </c>
      <c r="C24" s="92">
        <f>SUM(C20:C23)</f>
        <v>7343.892037187703</v>
      </c>
      <c r="D24" s="92">
        <f t="shared" ref="D24:H24" si="12">SUM(D20:D23)</f>
        <v>9189.6161587550305</v>
      </c>
      <c r="E24" s="92">
        <f t="shared" si="12"/>
        <v>1602.4114005211093</v>
      </c>
      <c r="F24" s="92">
        <f t="shared" si="12"/>
        <v>1899.6922823709115</v>
      </c>
      <c r="G24" s="92">
        <f t="shared" si="12"/>
        <v>4126.552074967316</v>
      </c>
      <c r="H24" s="92">
        <f t="shared" si="12"/>
        <v>6435.221002988018</v>
      </c>
      <c r="I24" s="92">
        <f>SUM(I20:I23)</f>
        <v>9815.4404929440407</v>
      </c>
      <c r="J24" s="92">
        <f>SUM(J20:J23)</f>
        <v>15771.530617143781</v>
      </c>
      <c r="K24" s="92">
        <f>SUM(K20:K23)</f>
        <v>25360.693668950113</v>
      </c>
      <c r="L24" s="92"/>
      <c r="M24" s="93">
        <f>SUM(M20:M23)</f>
        <v>11422.301780456419</v>
      </c>
      <c r="N24" s="94">
        <f t="shared" ref="N24:Z24" si="13">SUM(N20:N23)</f>
        <v>-112.47594235254634</v>
      </c>
      <c r="O24" s="92">
        <f t="shared" si="13"/>
        <v>761.11481728775584</v>
      </c>
      <c r="P24" s="92">
        <f t="shared" si="13"/>
        <v>627.72853961099804</v>
      </c>
      <c r="Q24" s="92">
        <f t="shared" si="13"/>
        <v>425.64217832713427</v>
      </c>
      <c r="R24" s="92">
        <f t="shared" si="13"/>
        <v>1010.318523541334</v>
      </c>
      <c r="S24" s="92">
        <f t="shared" si="13"/>
        <v>1372.3912840316739</v>
      </c>
      <c r="T24" s="92">
        <f t="shared" si="13"/>
        <v>1003.467408478259</v>
      </c>
      <c r="U24" s="92">
        <f t="shared" si="13"/>
        <v>740.37485891604774</v>
      </c>
      <c r="V24" s="92">
        <f t="shared" si="13"/>
        <v>1055.0442396695237</v>
      </c>
      <c r="W24" s="92">
        <f t="shared" si="13"/>
        <v>2123.6604074508423</v>
      </c>
      <c r="X24" s="92">
        <f t="shared" si="13"/>
        <v>1690.0263212740592</v>
      </c>
      <c r="Y24" s="92">
        <f t="shared" si="13"/>
        <v>1566.4900345935919</v>
      </c>
      <c r="Z24" s="92">
        <f t="shared" si="13"/>
        <v>1282.870263786984</v>
      </c>
      <c r="AA24" s="92">
        <v>3016.6007391042463</v>
      </c>
      <c r="AB24" s="92">
        <f t="shared" ref="AB24:AF24" si="14">SUM(AB20:AB23)</f>
        <v>2901.3892780318747</v>
      </c>
      <c r="AC24" s="92">
        <f t="shared" si="14"/>
        <v>2614.5802116680243</v>
      </c>
      <c r="AD24" s="92">
        <f t="shared" si="14"/>
        <v>3392.5527316367679</v>
      </c>
      <c r="AE24" s="92">
        <f t="shared" si="14"/>
        <v>3837.6465499508568</v>
      </c>
      <c r="AF24" s="92">
        <f t="shared" si="14"/>
        <v>4648.2325400778291</v>
      </c>
      <c r="AG24" s="92">
        <f>SUM(AG20:AG23)</f>
        <v>3893.0987954783245</v>
      </c>
      <c r="AH24" s="92">
        <f t="shared" ref="AH24:AM24" si="15">SUM(AH20:AH23)</f>
        <v>5555.286277620994</v>
      </c>
      <c r="AI24" s="92">
        <f t="shared" si="15"/>
        <v>7488.9742468782506</v>
      </c>
      <c r="AJ24" s="92">
        <f t="shared" si="15"/>
        <v>8459.3175491356014</v>
      </c>
      <c r="AK24" s="92">
        <f t="shared" si="15"/>
        <v>3857.1318540602533</v>
      </c>
      <c r="AL24" s="92">
        <f t="shared" si="15"/>
        <v>4067.88580030093</v>
      </c>
      <c r="AM24" s="92">
        <f t="shared" si="15"/>
        <v>5081.3200394442101</v>
      </c>
      <c r="AN24" s="92">
        <f>SUM(AN20:AN23)</f>
        <v>2425.7259834863471</v>
      </c>
      <c r="AO24" s="111">
        <f>SUM(AO20:AO23)</f>
        <v>-152.63004277507002</v>
      </c>
      <c r="AP24" s="94"/>
      <c r="AQ24" s="106"/>
      <c r="AR24" s="106"/>
      <c r="AS24" s="106"/>
      <c r="AT24" s="106"/>
      <c r="AU24" s="106"/>
      <c r="AV24" s="122"/>
      <c r="AW24" s="98"/>
      <c r="AX24" s="98"/>
      <c r="AY24" s="100"/>
      <c r="AZ24" s="100"/>
      <c r="BA24" s="40">
        <v>0</v>
      </c>
      <c r="BB24" s="40">
        <v>-3.529094101395458E-7</v>
      </c>
      <c r="BC24" s="40">
        <v>0</v>
      </c>
      <c r="BD24" s="40">
        <v>0</v>
      </c>
      <c r="BE24" s="40">
        <v>1.6258744975857553E-2</v>
      </c>
      <c r="BF24" s="40">
        <v>-8635.221774226482</v>
      </c>
      <c r="BG24" s="40">
        <v>3098.1301228141729</v>
      </c>
      <c r="BH24" s="106">
        <f>SUM(BH20:BH23)</f>
        <v>2857.694171231798</v>
      </c>
      <c r="BI24" s="40"/>
      <c r="BJ24" s="40"/>
      <c r="BK24" s="40"/>
      <c r="BN24" s="102"/>
    </row>
    <row r="25" spans="1:66" s="115" customFormat="1" x14ac:dyDescent="0.3">
      <c r="A25" s="115" t="s">
        <v>73</v>
      </c>
      <c r="B25" s="218" t="s">
        <v>64</v>
      </c>
      <c r="C25" s="110">
        <v>-560</v>
      </c>
      <c r="D25" s="110">
        <v>139</v>
      </c>
      <c r="E25" s="110">
        <v>-164.363</v>
      </c>
      <c r="F25" s="110">
        <v>-191.03701131035166</v>
      </c>
      <c r="G25" s="110">
        <v>-285.42599561576316</v>
      </c>
      <c r="H25" s="110">
        <v>-279.13</v>
      </c>
      <c r="I25" s="110">
        <v>-162.07599999999999</v>
      </c>
      <c r="J25" s="110">
        <v>-195.417</v>
      </c>
      <c r="K25" s="110">
        <v>127.764</v>
      </c>
      <c r="L25" s="110"/>
      <c r="M25" s="111">
        <v>888.42499999999995</v>
      </c>
      <c r="N25" s="113">
        <v>-17</v>
      </c>
      <c r="O25" s="110">
        <v>-52.055999999999997</v>
      </c>
      <c r="P25" s="110">
        <v>-108.41100000000002</v>
      </c>
      <c r="Q25" s="110">
        <v>-13.244999999999976</v>
      </c>
      <c r="R25" s="110">
        <v>-75.356475561979607</v>
      </c>
      <c r="S25" s="110">
        <v>-115.47056798151134</v>
      </c>
      <c r="T25" s="110">
        <v>-31.263213732773</v>
      </c>
      <c r="U25" s="110">
        <v>-63.335738339499237</v>
      </c>
      <c r="V25" s="110">
        <v>-89.989000000000004</v>
      </c>
      <c r="W25" s="110">
        <f>H25-(V25+X25+Y25)</f>
        <v>-92.851155313491887</v>
      </c>
      <c r="X25" s="110">
        <v>-38.371844686508098</v>
      </c>
      <c r="Y25" s="110">
        <v>-57.918000000000006</v>
      </c>
      <c r="Z25" s="110">
        <v>-66.436000000000007</v>
      </c>
      <c r="AA25" s="110">
        <v>-57.035999999999987</v>
      </c>
      <c r="AB25" s="110">
        <v>-37.14400000000002</v>
      </c>
      <c r="AC25" s="110">
        <f>I25-Z25-AA25-AB25</f>
        <v>-1.4599999999999795</v>
      </c>
      <c r="AD25" s="110">
        <v>-70.789000000000001</v>
      </c>
      <c r="AE25" s="110">
        <v>-68.362000000000009</v>
      </c>
      <c r="AF25" s="110">
        <v>-30.150999999999982</v>
      </c>
      <c r="AG25" s="110">
        <f>J25-AD25-AE25-AF25</f>
        <v>-26.115000000000009</v>
      </c>
      <c r="AH25" s="110">
        <v>-26.571999999999999</v>
      </c>
      <c r="AI25" s="110">
        <v>-26.166999999999998</v>
      </c>
      <c r="AJ25" s="110">
        <v>63.506999999999998</v>
      </c>
      <c r="AK25" s="110">
        <v>116.996</v>
      </c>
      <c r="AL25" s="110">
        <f>'[1]Historical Financials in USD'!AL25*'Historical Financials in THB'!$AL$8</f>
        <v>-25.460999999999999</v>
      </c>
      <c r="AM25" s="110">
        <v>-54.735163490000019</v>
      </c>
      <c r="AN25" s="110">
        <v>351.88916348999999</v>
      </c>
      <c r="AO25" s="93">
        <f>M25-(AL25+AM25+AN25)</f>
        <v>616.73199999999997</v>
      </c>
      <c r="AP25" s="110"/>
      <c r="AQ25" s="110"/>
      <c r="AR25" s="110"/>
      <c r="AS25" s="110"/>
      <c r="AT25" s="110"/>
      <c r="AU25" s="110"/>
      <c r="AV25" s="97"/>
      <c r="AW25" s="121"/>
      <c r="AX25" s="110"/>
      <c r="AY25" s="100"/>
      <c r="AZ25" s="100"/>
      <c r="BA25" s="40">
        <v>0</v>
      </c>
      <c r="BB25" s="40">
        <v>0</v>
      </c>
      <c r="BC25" s="40">
        <v>0</v>
      </c>
      <c r="BD25" s="40">
        <v>0</v>
      </c>
      <c r="BE25" s="40">
        <v>0</v>
      </c>
      <c r="BF25" s="40">
        <v>429.58833978902209</v>
      </c>
      <c r="BG25" s="40">
        <v>-80.196163490000018</v>
      </c>
      <c r="BH25" s="123">
        <v>201.70410172785358</v>
      </c>
      <c r="BI25" s="40"/>
      <c r="BJ25" s="40">
        <v>-2.1017278535710175E-3</v>
      </c>
      <c r="BK25" s="40"/>
      <c r="BL25" s="115">
        <v>-2.1017278535710175E-3</v>
      </c>
      <c r="BN25" s="102"/>
    </row>
    <row r="26" spans="1:66" s="115" customFormat="1" x14ac:dyDescent="0.3">
      <c r="A26" s="226" t="s">
        <v>88</v>
      </c>
      <c r="B26" s="218" t="s">
        <v>64</v>
      </c>
      <c r="C26" s="110"/>
      <c r="D26" s="110"/>
      <c r="E26" s="110"/>
      <c r="F26" s="110"/>
      <c r="G26" s="110"/>
      <c r="H26" s="110"/>
      <c r="I26" s="110"/>
      <c r="J26" s="110"/>
      <c r="K26" s="110"/>
      <c r="L26" s="110"/>
      <c r="M26" s="124">
        <v>-308.30539257599997</v>
      </c>
      <c r="N26" s="110"/>
      <c r="O26" s="110"/>
      <c r="P26" s="110"/>
      <c r="Q26" s="110"/>
      <c r="R26" s="110"/>
      <c r="S26" s="110"/>
      <c r="T26" s="110"/>
      <c r="U26" s="110"/>
      <c r="V26" s="110"/>
      <c r="W26" s="110"/>
      <c r="X26" s="110"/>
      <c r="Y26" s="110"/>
      <c r="Z26" s="110"/>
      <c r="AA26" s="110"/>
      <c r="AB26" s="110"/>
      <c r="AC26" s="110"/>
      <c r="AD26" s="110"/>
      <c r="AE26" s="110"/>
      <c r="AF26" s="110"/>
      <c r="AG26" s="110"/>
      <c r="AH26" s="125">
        <v>0</v>
      </c>
      <c r="AI26" s="126">
        <v>0</v>
      </c>
      <c r="AJ26" s="126">
        <v>0</v>
      </c>
      <c r="AK26" s="126">
        <v>0</v>
      </c>
      <c r="AL26" s="126">
        <v>0</v>
      </c>
      <c r="AM26" s="126">
        <v>0</v>
      </c>
      <c r="AN26" s="126">
        <v>0</v>
      </c>
      <c r="AO26" s="111">
        <v>-308.30539257599997</v>
      </c>
      <c r="AP26" s="113"/>
      <c r="AQ26" s="110"/>
      <c r="AR26" s="110"/>
      <c r="AS26" s="110"/>
      <c r="AT26" s="110"/>
      <c r="AU26" s="110"/>
      <c r="AV26" s="97"/>
      <c r="AW26" s="121"/>
      <c r="AX26" s="110"/>
      <c r="AY26" s="100"/>
      <c r="AZ26" s="100"/>
      <c r="BA26" s="40"/>
      <c r="BB26" s="40"/>
      <c r="BC26" s="40"/>
      <c r="BD26" s="40"/>
      <c r="BE26" s="40"/>
      <c r="BF26" s="40"/>
      <c r="BG26" s="40"/>
      <c r="BH26" s="116"/>
      <c r="BI26" s="40"/>
      <c r="BJ26" s="40"/>
      <c r="BK26" s="40"/>
      <c r="BN26" s="102"/>
    </row>
    <row r="27" spans="1:66" s="108" customFormat="1" x14ac:dyDescent="0.3">
      <c r="A27" s="216" t="s">
        <v>74</v>
      </c>
      <c r="B27" s="217" t="s">
        <v>64</v>
      </c>
      <c r="C27" s="92">
        <f t="shared" ref="C27:K27" si="16">C24+C25</f>
        <v>6783.892037187703</v>
      </c>
      <c r="D27" s="92">
        <f t="shared" si="16"/>
        <v>9328.6161587550305</v>
      </c>
      <c r="E27" s="92">
        <f t="shared" si="16"/>
        <v>1438.0484005211092</v>
      </c>
      <c r="F27" s="92">
        <f t="shared" si="16"/>
        <v>1708.6552710605597</v>
      </c>
      <c r="G27" s="92">
        <f t="shared" si="16"/>
        <v>3841.126079351553</v>
      </c>
      <c r="H27" s="92">
        <f t="shared" si="16"/>
        <v>6156.0910029880179</v>
      </c>
      <c r="I27" s="92">
        <f t="shared" si="16"/>
        <v>9653.3644929440416</v>
      </c>
      <c r="J27" s="92">
        <f t="shared" si="16"/>
        <v>15576.113617143781</v>
      </c>
      <c r="K27" s="92">
        <f t="shared" si="16"/>
        <v>25488.457668950112</v>
      </c>
      <c r="L27" s="92"/>
      <c r="M27" s="93">
        <f>M24+M25+M26</f>
        <v>12002.421387880418</v>
      </c>
      <c r="N27" s="94">
        <f t="shared" ref="N27:Z27" si="17">N24+N25</f>
        <v>-129.47594235254633</v>
      </c>
      <c r="O27" s="92">
        <f t="shared" si="17"/>
        <v>709.0588172877558</v>
      </c>
      <c r="P27" s="127">
        <f t="shared" si="17"/>
        <v>519.31753961099798</v>
      </c>
      <c r="Q27" s="92">
        <f t="shared" si="17"/>
        <v>412.39717832713427</v>
      </c>
      <c r="R27" s="92">
        <f t="shared" si="17"/>
        <v>934.96204797935434</v>
      </c>
      <c r="S27" s="92">
        <f t="shared" si="17"/>
        <v>1256.9207160501626</v>
      </c>
      <c r="T27" s="92">
        <f t="shared" si="17"/>
        <v>972.20419474548601</v>
      </c>
      <c r="U27" s="92">
        <f t="shared" si="17"/>
        <v>677.0391205765485</v>
      </c>
      <c r="V27" s="92">
        <f t="shared" si="17"/>
        <v>965.05523966952364</v>
      </c>
      <c r="W27" s="92">
        <f t="shared" si="17"/>
        <v>2030.8092521373503</v>
      </c>
      <c r="X27" s="92">
        <f t="shared" si="17"/>
        <v>1651.654476587551</v>
      </c>
      <c r="Y27" s="92">
        <f t="shared" si="17"/>
        <v>1508.572034593592</v>
      </c>
      <c r="Z27" s="92">
        <f t="shared" si="17"/>
        <v>1216.434263786984</v>
      </c>
      <c r="AA27" s="92">
        <v>2959.5647391042462</v>
      </c>
      <c r="AB27" s="92">
        <f t="shared" ref="AB27:AJ27" si="18">AB24+AB25</f>
        <v>2864.2452780318745</v>
      </c>
      <c r="AC27" s="92">
        <f t="shared" si="18"/>
        <v>2613.1202116680242</v>
      </c>
      <c r="AD27" s="92">
        <f t="shared" si="18"/>
        <v>3321.7637316367677</v>
      </c>
      <c r="AE27" s="92">
        <f t="shared" si="18"/>
        <v>3769.2845499508567</v>
      </c>
      <c r="AF27" s="92">
        <f t="shared" si="18"/>
        <v>4618.0815400778292</v>
      </c>
      <c r="AG27" s="92">
        <f t="shared" si="18"/>
        <v>3866.9837954783243</v>
      </c>
      <c r="AH27" s="94">
        <f t="shared" si="18"/>
        <v>5528.7142776209939</v>
      </c>
      <c r="AI27" s="92">
        <f t="shared" si="18"/>
        <v>7462.8072468782502</v>
      </c>
      <c r="AJ27" s="92">
        <f t="shared" si="18"/>
        <v>8522.824549135601</v>
      </c>
      <c r="AK27" s="92">
        <f>AK24+AK25+AK26</f>
        <v>3974.1278540602534</v>
      </c>
      <c r="AL27" s="92">
        <f>AL24+AL25+AL26</f>
        <v>4042.4248003009302</v>
      </c>
      <c r="AM27" s="92">
        <f>AM24+AM25+AM26</f>
        <v>5026.5848759542105</v>
      </c>
      <c r="AN27" s="92">
        <f>AN24+AN25+AN26</f>
        <v>2777.6151469763472</v>
      </c>
      <c r="AO27" s="93">
        <f>AO24+AO25+AO26</f>
        <v>155.79656464892997</v>
      </c>
      <c r="AP27" s="106"/>
      <c r="AQ27" s="106"/>
      <c r="AR27" s="106"/>
      <c r="AS27" s="106"/>
      <c r="AT27" s="106"/>
      <c r="AU27" s="106"/>
      <c r="AV27" s="122"/>
      <c r="AW27" s="98"/>
      <c r="AX27" s="98"/>
      <c r="AY27" s="100"/>
      <c r="AZ27" s="100"/>
      <c r="BA27" s="40">
        <v>0</v>
      </c>
      <c r="BB27" s="40">
        <v>-3.529094101395458E-7</v>
      </c>
      <c r="BC27" s="40">
        <v>0</v>
      </c>
      <c r="BD27" s="40">
        <v>0</v>
      </c>
      <c r="BE27" s="40">
        <v>1.6258744975857553E-2</v>
      </c>
      <c r="BF27" s="40">
        <v>-8205.6334344374609</v>
      </c>
      <c r="BG27" s="40">
        <v>3017.933959324173</v>
      </c>
      <c r="BH27" s="106">
        <f>BH24+BH25</f>
        <v>3059.3982729596514</v>
      </c>
      <c r="BI27" s="40"/>
      <c r="BJ27" s="40"/>
      <c r="BK27" s="40"/>
      <c r="BN27" s="102"/>
    </row>
    <row r="28" spans="1:66" s="133" customFormat="1" x14ac:dyDescent="0.3">
      <c r="A28" s="133" t="s">
        <v>75</v>
      </c>
      <c r="B28" s="219" t="s">
        <v>36</v>
      </c>
      <c r="C28" s="128">
        <f t="shared" ref="C28:K28" si="19">-SUM(C21:C23)/(C20-C19)</f>
        <v>6.2309336962621406E-2</v>
      </c>
      <c r="D28" s="128">
        <f t="shared" si="19"/>
        <v>7.2499055019788761E-2</v>
      </c>
      <c r="E28" s="128">
        <f t="shared" si="19"/>
        <v>0.43977807130221647</v>
      </c>
      <c r="F28" s="128">
        <f t="shared" si="19"/>
        <v>0.3735658193326819</v>
      </c>
      <c r="G28" s="128">
        <f t="shared" si="19"/>
        <v>0.28480359232981028</v>
      </c>
      <c r="H28" s="128">
        <f t="shared" si="19"/>
        <v>0.24531701222234162</v>
      </c>
      <c r="I28" s="128">
        <f t="shared" si="19"/>
        <v>0.18169009967639629</v>
      </c>
      <c r="J28" s="128">
        <f t="shared" si="19"/>
        <v>0.13531209028896751</v>
      </c>
      <c r="K28" s="128">
        <f t="shared" si="19"/>
        <v>0.12580821063385955</v>
      </c>
      <c r="L28" s="128"/>
      <c r="M28" s="129">
        <f t="shared" ref="M28:Z28" si="20">-SUM(M21:M23)/(M20-M19)</f>
        <v>0.1308974004908352</v>
      </c>
      <c r="N28" s="130">
        <f t="shared" si="20"/>
        <v>0.67400407322896805</v>
      </c>
      <c r="O28" s="128">
        <f t="shared" si="20"/>
        <v>0.41363193518479624</v>
      </c>
      <c r="P28" s="128">
        <f t="shared" si="20"/>
        <v>0.36169262410761954</v>
      </c>
      <c r="Q28" s="128">
        <f t="shared" si="20"/>
        <v>0.34052241194323812</v>
      </c>
      <c r="R28" s="128">
        <f t="shared" si="20"/>
        <v>0.32298324124622158</v>
      </c>
      <c r="S28" s="128">
        <f t="shared" si="20"/>
        <v>0.23698723949733513</v>
      </c>
      <c r="T28" s="128">
        <f t="shared" si="20"/>
        <v>0.203834253788447</v>
      </c>
      <c r="U28" s="128">
        <f t="shared" si="20"/>
        <v>0.36718986853018454</v>
      </c>
      <c r="V28" s="128">
        <f t="shared" si="20"/>
        <v>0.39188485907600101</v>
      </c>
      <c r="W28" s="128">
        <f t="shared" si="20"/>
        <v>0.27151312280306195</v>
      </c>
      <c r="X28" s="128">
        <f t="shared" si="20"/>
        <v>0.30443317542382575</v>
      </c>
      <c r="Y28" s="128">
        <f t="shared" si="20"/>
        <v>-7.2448164519336652E-2</v>
      </c>
      <c r="Z28" s="128">
        <f t="shared" si="20"/>
        <v>0.13624728583058934</v>
      </c>
      <c r="AA28" s="128">
        <v>0.17872556330294756</v>
      </c>
      <c r="AB28" s="128">
        <f t="shared" ref="AB28:AO28" si="21">-SUM(AB21:AB23)/(AB20-AB19)</f>
        <v>0.19276436207549863</v>
      </c>
      <c r="AC28" s="128">
        <f t="shared" si="21"/>
        <v>0.19360726890953156</v>
      </c>
      <c r="AD28" s="128">
        <f t="shared" si="21"/>
        <v>0.1648844859653312</v>
      </c>
      <c r="AE28" s="128">
        <f t="shared" si="21"/>
        <v>8.6600994494372516E-2</v>
      </c>
      <c r="AF28" s="128">
        <f t="shared" si="21"/>
        <v>0.19075887805425235</v>
      </c>
      <c r="AG28" s="128">
        <f t="shared" si="21"/>
        <v>8.4348685759406586E-2</v>
      </c>
      <c r="AH28" s="130">
        <f t="shared" si="21"/>
        <v>0.12334483353661341</v>
      </c>
      <c r="AI28" s="128">
        <f t="shared" si="21"/>
        <v>0.13091296960251431</v>
      </c>
      <c r="AJ28" s="128">
        <f t="shared" si="21"/>
        <v>6.9920349309445726E-2</v>
      </c>
      <c r="AK28" s="128">
        <f t="shared" si="21"/>
        <v>0.21638174522840425</v>
      </c>
      <c r="AL28" s="128">
        <f t="shared" si="21"/>
        <v>4.8960731818261868E-2</v>
      </c>
      <c r="AM28" s="128">
        <f t="shared" si="21"/>
        <v>0.14186372051321314</v>
      </c>
      <c r="AN28" s="128">
        <f t="shared" si="21"/>
        <v>9.963763308590344E-2</v>
      </c>
      <c r="AO28" s="129">
        <f t="shared" si="21"/>
        <v>1.7263100257284596</v>
      </c>
      <c r="AP28" s="131"/>
      <c r="AQ28" s="131"/>
      <c r="AR28" s="131"/>
      <c r="AS28" s="131"/>
      <c r="AT28" s="131"/>
      <c r="AU28" s="131"/>
      <c r="AV28" s="132"/>
      <c r="AW28" s="98"/>
      <c r="AX28" s="98"/>
      <c r="AY28" s="40"/>
      <c r="AZ28" s="40"/>
      <c r="BA28" s="40">
        <v>0</v>
      </c>
      <c r="BB28" s="40">
        <v>9.7889196748468521E-12</v>
      </c>
      <c r="BC28" s="40">
        <v>0</v>
      </c>
      <c r="BD28" s="40">
        <v>0</v>
      </c>
      <c r="BE28" s="40">
        <v>-1.1011934400451118E-6</v>
      </c>
      <c r="BF28" s="40">
        <v>-5.0832724126886095E-2</v>
      </c>
      <c r="BG28" s="40">
        <v>-4.4007623342982083E-2</v>
      </c>
      <c r="BH28" s="131">
        <f>-SUM(BH21:BH23)/(BH20-BH19)</f>
        <v>0.11563742472188511</v>
      </c>
      <c r="BI28" s="40"/>
      <c r="BJ28" s="40"/>
      <c r="BK28" s="40"/>
      <c r="BN28" s="102"/>
    </row>
    <row r="29" spans="1:66" s="133" customFormat="1" x14ac:dyDescent="0.3">
      <c r="A29" s="133" t="s">
        <v>76</v>
      </c>
      <c r="B29" s="219" t="s">
        <v>36</v>
      </c>
      <c r="C29" s="128">
        <f>C28</f>
        <v>6.2309336962621406E-2</v>
      </c>
      <c r="D29" s="128">
        <f>D28</f>
        <v>7.2499055019788761E-2</v>
      </c>
      <c r="E29" s="128">
        <f t="shared" ref="E29:K29" si="22">-E21/E20</f>
        <v>0.16293213693074879</v>
      </c>
      <c r="F29" s="128">
        <f t="shared" si="22"/>
        <v>8.7066781765536339E-2</v>
      </c>
      <c r="G29" s="128">
        <f t="shared" si="22"/>
        <v>7.3454301492921009E-2</v>
      </c>
      <c r="H29" s="128">
        <f t="shared" si="22"/>
        <v>9.550588550266835E-2</v>
      </c>
      <c r="I29" s="128">
        <f t="shared" si="22"/>
        <v>0.10915558625513938</v>
      </c>
      <c r="J29" s="128">
        <f t="shared" si="22"/>
        <v>0.15631512789397928</v>
      </c>
      <c r="K29" s="128">
        <f t="shared" si="22"/>
        <v>0.14487020346452925</v>
      </c>
      <c r="L29" s="128"/>
      <c r="M29" s="129">
        <f t="shared" ref="M29:Z29" si="23">-M21/M20</f>
        <v>9.3879911797597332E-2</v>
      </c>
      <c r="N29" s="130">
        <f t="shared" si="23"/>
        <v>3.6922876559408988</v>
      </c>
      <c r="O29" s="128">
        <f t="shared" si="23"/>
        <v>7.543233509254231E-2</v>
      </c>
      <c r="P29" s="128">
        <f t="shared" si="23"/>
        <v>0.1345688546901232</v>
      </c>
      <c r="Q29" s="128">
        <f t="shared" si="23"/>
        <v>-3.1624538734117517E-2</v>
      </c>
      <c r="R29" s="128">
        <f t="shared" si="23"/>
        <v>6.6729306641278976E-2</v>
      </c>
      <c r="S29" s="128">
        <f t="shared" si="23"/>
        <v>0.10971803440847408</v>
      </c>
      <c r="T29" s="128">
        <f t="shared" si="23"/>
        <v>0.13797125067595972</v>
      </c>
      <c r="U29" s="128">
        <f t="shared" si="23"/>
        <v>-2.8009833831289181E-2</v>
      </c>
      <c r="V29" s="128">
        <f t="shared" si="23"/>
        <v>9.4648525462884214E-2</v>
      </c>
      <c r="W29" s="128">
        <f t="shared" si="23"/>
        <v>9.6725832078027929E-2</v>
      </c>
      <c r="X29" s="128">
        <f t="shared" si="23"/>
        <v>0.10883008015155908</v>
      </c>
      <c r="Y29" s="128">
        <f t="shared" si="23"/>
        <v>7.1288075709196638E-2</v>
      </c>
      <c r="Z29" s="128">
        <f t="shared" si="23"/>
        <v>0.14183043767033704</v>
      </c>
      <c r="AA29" s="128">
        <v>0.18452437353929244</v>
      </c>
      <c r="AB29" s="128">
        <f t="shared" ref="AB29:AO29" si="24">-AB21/AB20</f>
        <v>8.9769379377937594E-2</v>
      </c>
      <c r="AC29" s="128">
        <f t="shared" si="24"/>
        <v>3.0391515507407048E-2</v>
      </c>
      <c r="AD29" s="128">
        <f t="shared" si="24"/>
        <v>0.12739849839415171</v>
      </c>
      <c r="AE29" s="128">
        <f t="shared" si="24"/>
        <v>0.14074064917911452</v>
      </c>
      <c r="AF29" s="128">
        <f t="shared" si="24"/>
        <v>0.11198892254199781</v>
      </c>
      <c r="AG29" s="128">
        <f t="shared" si="24"/>
        <v>0.25884876501296078</v>
      </c>
      <c r="AH29" s="128">
        <f t="shared" si="24"/>
        <v>0.13149181865381246</v>
      </c>
      <c r="AI29" s="128">
        <f t="shared" si="24"/>
        <v>0.15756203952533984</v>
      </c>
      <c r="AJ29" s="128">
        <f t="shared" si="24"/>
        <v>0.1646481209485334</v>
      </c>
      <c r="AK29" s="128">
        <f t="shared" si="24"/>
        <v>0.1037027474753108</v>
      </c>
      <c r="AL29" s="128">
        <f t="shared" si="24"/>
        <v>4.1927587175223699E-2</v>
      </c>
      <c r="AM29" s="128">
        <f t="shared" si="24"/>
        <v>5.2605181846546341E-2</v>
      </c>
      <c r="AN29" s="128">
        <f t="shared" si="24"/>
        <v>0.11283272752604154</v>
      </c>
      <c r="AO29" s="129">
        <f t="shared" si="24"/>
        <v>1.7723665682196976</v>
      </c>
      <c r="AP29" s="131"/>
      <c r="AQ29" s="131"/>
      <c r="AR29" s="131"/>
      <c r="AS29" s="131"/>
      <c r="AT29" s="131"/>
      <c r="AU29" s="131"/>
      <c r="AV29" s="132"/>
      <c r="AW29" s="98"/>
      <c r="AX29" s="98"/>
      <c r="AY29" s="40"/>
      <c r="AZ29" s="40"/>
      <c r="BA29" s="40">
        <v>0</v>
      </c>
      <c r="BB29" s="40">
        <v>3.1689026402936804E-12</v>
      </c>
      <c r="BC29" s="40">
        <v>0</v>
      </c>
      <c r="BD29" s="40">
        <v>0</v>
      </c>
      <c r="BE29" s="40">
        <v>0</v>
      </c>
      <c r="BF29" s="40">
        <v>4.1168890652356516E-2</v>
      </c>
      <c r="BG29" s="40">
        <v>-3.7614334205531161E-2</v>
      </c>
      <c r="BH29" s="131">
        <f>-BH21/BH20</f>
        <v>9.4075250014514361E-2</v>
      </c>
      <c r="BI29" s="40"/>
      <c r="BJ29" s="40"/>
      <c r="BK29" s="40"/>
      <c r="BN29" s="102"/>
    </row>
    <row r="30" spans="1:66" s="137" customFormat="1" x14ac:dyDescent="0.3">
      <c r="A30" s="220" t="s">
        <v>77</v>
      </c>
      <c r="B30" s="221" t="s">
        <v>64</v>
      </c>
      <c r="C30" s="135"/>
      <c r="D30" s="135"/>
      <c r="E30" s="135"/>
      <c r="F30" s="135"/>
      <c r="G30" s="110">
        <v>-178.356164383562</v>
      </c>
      <c r="H30" s="110">
        <v>-1050.0000000000002</v>
      </c>
      <c r="I30" s="110">
        <v>-1050</v>
      </c>
      <c r="J30" s="110">
        <v>-1050.0000000000002</v>
      </c>
      <c r="K30" s="110">
        <v>-1050.0000000000002</v>
      </c>
      <c r="L30" s="110"/>
      <c r="M30" s="111">
        <v>-982.60273972602749</v>
      </c>
      <c r="N30" s="113"/>
      <c r="O30" s="110"/>
      <c r="P30" s="110"/>
      <c r="Q30" s="110"/>
      <c r="R30" s="110"/>
      <c r="S30" s="110"/>
      <c r="T30" s="110"/>
      <c r="U30" s="110">
        <f>G30</f>
        <v>-178.356164383562</v>
      </c>
      <c r="V30" s="110">
        <v>-258.90410958904101</v>
      </c>
      <c r="W30" s="110">
        <v>-261.780821917808</v>
      </c>
      <c r="X30" s="110">
        <v>-264.65753424657601</v>
      </c>
      <c r="Y30" s="110">
        <f>H30-V30-W30-X30</f>
        <v>-264.65753424657521</v>
      </c>
      <c r="Z30" s="110">
        <v>-261.780821917808</v>
      </c>
      <c r="AA30" s="110">
        <v>-260.35032562317599</v>
      </c>
      <c r="AB30" s="110">
        <v>-263.93442622950795</v>
      </c>
      <c r="AC30" s="110">
        <f>I30-Z30-AA30-AB30</f>
        <v>-263.93442622950806</v>
      </c>
      <c r="AD30" s="110">
        <v>-258.904</v>
      </c>
      <c r="AE30" s="110">
        <v>-261.78093150684936</v>
      </c>
      <c r="AF30" s="110">
        <v>-264.65753424657555</v>
      </c>
      <c r="AG30" s="110">
        <f>J30-AD30-AE30-AF30</f>
        <v>-264.65753424657532</v>
      </c>
      <c r="AH30" s="110">
        <v>-258.90410958904113</v>
      </c>
      <c r="AI30" s="110">
        <v>-261.78082191780823</v>
      </c>
      <c r="AJ30" s="110">
        <v>-264.65753424657555</v>
      </c>
      <c r="AK30" s="110">
        <v>-264.65753424657532</v>
      </c>
      <c r="AL30" s="110">
        <f>'[1]Historical Financials in USD'!AL30*'Historical Financials in THB'!$AL$8</f>
        <v>-258.90410958904113</v>
      </c>
      <c r="AM30" s="110">
        <v>-261.78082191780823</v>
      </c>
      <c r="AN30" s="110">
        <v>-264.65753424657555</v>
      </c>
      <c r="AO30" s="111">
        <f>M30-(AL30+AM30+AN30)</f>
        <v>-197.26027397260259</v>
      </c>
      <c r="AP30" s="119"/>
      <c r="AQ30" s="119"/>
      <c r="AR30" s="119"/>
      <c r="AS30" s="119"/>
      <c r="AT30" s="119"/>
      <c r="AU30" s="119"/>
      <c r="AV30" s="136"/>
      <c r="AW30" s="121"/>
      <c r="AX30" s="119"/>
      <c r="AY30" s="40"/>
      <c r="AZ30" s="40"/>
      <c r="BA30" s="40">
        <v>0</v>
      </c>
      <c r="BB30" s="40">
        <v>0</v>
      </c>
      <c r="BC30" s="40">
        <v>0</v>
      </c>
      <c r="BD30" s="40">
        <v>0</v>
      </c>
      <c r="BE30" s="40">
        <v>0</v>
      </c>
      <c r="BF30" s="40">
        <v>520.68493150684913</v>
      </c>
      <c r="BG30" s="40">
        <v>-520.68493150684935</v>
      </c>
      <c r="BH30" s="119">
        <v>-264.65753424657555</v>
      </c>
      <c r="BI30" s="40"/>
      <c r="BJ30" s="40"/>
      <c r="BK30" s="40"/>
      <c r="BN30" s="102"/>
    </row>
    <row r="31" spans="1:66" s="137" customFormat="1" x14ac:dyDescent="0.3">
      <c r="A31" s="220" t="s">
        <v>78</v>
      </c>
      <c r="B31" s="222" t="s">
        <v>79</v>
      </c>
      <c r="C31" s="139">
        <v>4240.0370000000003</v>
      </c>
      <c r="D31" s="139">
        <v>4737.9849999999997</v>
      </c>
      <c r="E31" s="139">
        <v>4814.2569999999996</v>
      </c>
      <c r="F31" s="139">
        <v>4814.2569999999996</v>
      </c>
      <c r="G31" s="140">
        <v>4814.2569999999996</v>
      </c>
      <c r="H31" s="140">
        <v>4814.2569999999996</v>
      </c>
      <c r="I31" s="140">
        <f>AB31</f>
        <v>4814.2719999999999</v>
      </c>
      <c r="J31" s="140">
        <v>4985.1961624739724</v>
      </c>
      <c r="K31" s="140">
        <v>5511.506733268493</v>
      </c>
      <c r="L31" s="140"/>
      <c r="M31" s="111">
        <v>5614.5519080000004</v>
      </c>
      <c r="N31" s="141">
        <f t="shared" ref="N31:W31" si="25">O31</f>
        <v>4814.2569999999996</v>
      </c>
      <c r="O31" s="142">
        <f t="shared" si="25"/>
        <v>4814.2569999999996</v>
      </c>
      <c r="P31" s="142">
        <f t="shared" si="25"/>
        <v>4814.2569999999996</v>
      </c>
      <c r="Q31" s="142">
        <f t="shared" si="25"/>
        <v>4814.2569999999996</v>
      </c>
      <c r="R31" s="142">
        <f t="shared" si="25"/>
        <v>4814.2569999999996</v>
      </c>
      <c r="S31" s="142">
        <f t="shared" si="25"/>
        <v>4814.2569999999996</v>
      </c>
      <c r="T31" s="142">
        <f t="shared" si="25"/>
        <v>4814.2569999999996</v>
      </c>
      <c r="U31" s="142">
        <f t="shared" si="25"/>
        <v>4814.2569999999996</v>
      </c>
      <c r="V31" s="142">
        <f t="shared" si="25"/>
        <v>4814.2569999999996</v>
      </c>
      <c r="W31" s="142">
        <f t="shared" si="25"/>
        <v>4814.2569999999996</v>
      </c>
      <c r="X31" s="142">
        <f>Y31</f>
        <v>4814.2569999999996</v>
      </c>
      <c r="Y31" s="142">
        <f>H31</f>
        <v>4814.2569999999996</v>
      </c>
      <c r="Z31" s="143">
        <v>4814</v>
      </c>
      <c r="AA31" s="143">
        <v>4814.2719999999999</v>
      </c>
      <c r="AB31" s="143">
        <v>4814.2719999999999</v>
      </c>
      <c r="AC31" s="143">
        <f>I31</f>
        <v>4814.2719999999999</v>
      </c>
      <c r="AD31" s="143">
        <v>4814.2929999999997</v>
      </c>
      <c r="AE31" s="143">
        <v>4814.3190583626374</v>
      </c>
      <c r="AF31" s="143">
        <v>5061.3676620326087</v>
      </c>
      <c r="AG31" s="143">
        <v>5245.2320779239126</v>
      </c>
      <c r="AH31" s="143">
        <v>5345.1549869999999</v>
      </c>
      <c r="AI31" s="110">
        <v>5500.1167873956038</v>
      </c>
      <c r="AJ31" s="110">
        <v>5584.9049171521738</v>
      </c>
      <c r="AK31" s="110">
        <v>5614.5519080000004</v>
      </c>
      <c r="AL31" s="110">
        <v>5614.5519080000004</v>
      </c>
      <c r="AM31" s="110">
        <v>5614.5519080000004</v>
      </c>
      <c r="AN31" s="110">
        <v>5614.5519080000004</v>
      </c>
      <c r="AO31" s="111">
        <v>5614.5519080000004</v>
      </c>
      <c r="AP31" s="38"/>
      <c r="AQ31" s="38"/>
      <c r="AR31" s="38"/>
      <c r="AS31" s="38"/>
      <c r="AT31" s="38"/>
      <c r="AU31" s="38"/>
      <c r="AV31" s="144"/>
      <c r="AW31" s="91"/>
      <c r="AX31" s="91"/>
      <c r="AY31" s="40"/>
      <c r="AZ31" s="40"/>
      <c r="BA31" s="40">
        <v>0</v>
      </c>
      <c r="BB31" s="40">
        <v>0</v>
      </c>
      <c r="BC31" s="40">
        <v>0</v>
      </c>
      <c r="BD31" s="40">
        <v>0</v>
      </c>
      <c r="BE31" s="40">
        <v>0</v>
      </c>
      <c r="BF31" s="40">
        <v>-5430.1538461538457</v>
      </c>
      <c r="BG31" s="40">
        <v>0</v>
      </c>
      <c r="BH31" s="90">
        <v>5614.5519080000004</v>
      </c>
      <c r="BI31" s="40"/>
      <c r="BJ31" s="40"/>
      <c r="BK31" s="40"/>
      <c r="BN31" s="102"/>
    </row>
    <row r="32" spans="1:66" s="137" customFormat="1" x14ac:dyDescent="0.3">
      <c r="A32" s="220" t="s">
        <v>80</v>
      </c>
      <c r="B32" s="222" t="s">
        <v>81</v>
      </c>
      <c r="C32" s="145">
        <f>(C27+C30)/C31</f>
        <v>1.5999605751524579</v>
      </c>
      <c r="D32" s="145">
        <f t="shared" ref="D32:Z32" si="26">(D27+D30)/D31</f>
        <v>1.9688994707148779</v>
      </c>
      <c r="E32" s="145">
        <f t="shared" si="26"/>
        <v>0.29870619713926977</v>
      </c>
      <c r="F32" s="145">
        <f>(F27+F30)/F31</f>
        <v>0.35491567464316087</v>
      </c>
      <c r="G32" s="145">
        <f t="shared" si="26"/>
        <v>0.76081727979374414</v>
      </c>
      <c r="H32" s="145">
        <f t="shared" si="26"/>
        <v>1.0606187004532617</v>
      </c>
      <c r="I32" s="145">
        <f t="shared" si="26"/>
        <v>1.787054095186986</v>
      </c>
      <c r="J32" s="145">
        <f>(J27+J30)/J31</f>
        <v>2.9138499556926156</v>
      </c>
      <c r="K32" s="145">
        <f>(K27+K30)/K31</f>
        <v>4.4340792548496726</v>
      </c>
      <c r="L32" s="145"/>
      <c r="M32" s="146">
        <f>AL32+AN32+AM32+AO32</f>
        <v>1.9627245110072975</v>
      </c>
      <c r="N32" s="147">
        <f t="shared" si="26"/>
        <v>-2.6894273062810385E-2</v>
      </c>
      <c r="O32" s="145">
        <f t="shared" si="26"/>
        <v>0.14728312536861987</v>
      </c>
      <c r="P32" s="145">
        <f t="shared" si="26"/>
        <v>0.10787075546880817</v>
      </c>
      <c r="Q32" s="145">
        <f t="shared" si="26"/>
        <v>8.5661645883702162E-2</v>
      </c>
      <c r="R32" s="145">
        <f t="shared" si="26"/>
        <v>0.19420692496876557</v>
      </c>
      <c r="S32" s="145">
        <f t="shared" si="26"/>
        <v>0.26108301157378233</v>
      </c>
      <c r="T32" s="145">
        <f t="shared" si="26"/>
        <v>0.20194272859664245</v>
      </c>
      <c r="U32" s="145">
        <f t="shared" si="26"/>
        <v>0.10358461465455344</v>
      </c>
      <c r="V32" s="145">
        <f t="shared" si="26"/>
        <v>0.14667915112975538</v>
      </c>
      <c r="W32" s="145">
        <f t="shared" si="26"/>
        <v>0.36745616825598271</v>
      </c>
      <c r="X32" s="145">
        <f t="shared" si="26"/>
        <v>0.28810197343867916</v>
      </c>
      <c r="Y32" s="145">
        <f t="shared" si="26"/>
        <v>0.25838140762884426</v>
      </c>
      <c r="Z32" s="145">
        <f t="shared" si="26"/>
        <v>0.19830773615894809</v>
      </c>
      <c r="AA32" s="145">
        <v>0.56066927948422318</v>
      </c>
      <c r="AB32" s="145">
        <f t="shared" ref="AB32:AJ32" si="27">(AB27+AB30)/AB31</f>
        <v>0.54012545444095528</v>
      </c>
      <c r="AC32" s="145">
        <f t="shared" si="27"/>
        <v>0.48796282915433864</v>
      </c>
      <c r="AD32" s="145">
        <f t="shared" si="27"/>
        <v>0.63620135534683242</v>
      </c>
      <c r="AE32" s="145">
        <f t="shared" si="27"/>
        <v>0.72855653643298801</v>
      </c>
      <c r="AF32" s="145">
        <f t="shared" si="27"/>
        <v>0.86012799237804227</v>
      </c>
      <c r="AG32" s="145">
        <f t="shared" si="27"/>
        <v>0.68678110095322353</v>
      </c>
      <c r="AH32" s="145">
        <f t="shared" si="27"/>
        <v>0.98590409087270725</v>
      </c>
      <c r="AI32" s="145">
        <f t="shared" si="27"/>
        <v>1.3092497311080276</v>
      </c>
      <c r="AJ32" s="145">
        <f t="shared" si="27"/>
        <v>1.4786584798474938</v>
      </c>
      <c r="AK32" s="145">
        <f>K32-AH32-AI32-AJ32</f>
        <v>0.66026695302144378</v>
      </c>
      <c r="AL32" s="145">
        <f>(AL27+AL30)/AL31</f>
        <v>0.67387758679741983</v>
      </c>
      <c r="AM32" s="145">
        <f>(AM27+AM30)/AM31</f>
        <v>0.84865259634472001</v>
      </c>
      <c r="AN32" s="145">
        <f>(AN27+AN30)/AN31</f>
        <v>0.44757937123159131</v>
      </c>
      <c r="AO32" s="146">
        <f>(AO27+AO30)/AO31</f>
        <v>-7.3850433664336187E-3</v>
      </c>
      <c r="AP32" s="148"/>
      <c r="AQ32" s="148"/>
      <c r="AR32" s="148"/>
      <c r="AS32" s="148"/>
      <c r="AT32" s="148"/>
      <c r="AU32" s="148"/>
      <c r="AV32" s="149"/>
      <c r="AW32" s="150"/>
      <c r="AX32" s="150"/>
      <c r="AY32" s="40"/>
      <c r="AZ32" s="40"/>
      <c r="BA32" s="40">
        <v>0</v>
      </c>
      <c r="BB32" s="40">
        <v>-7.3304695646925211E-11</v>
      </c>
      <c r="BC32" s="40">
        <v>0</v>
      </c>
      <c r="BD32" s="40">
        <v>0</v>
      </c>
      <c r="BE32" s="40">
        <v>0.62247167192721564</v>
      </c>
      <c r="BF32" s="40">
        <v>-1.600460020004379</v>
      </c>
      <c r="BG32" s="40">
        <v>1.5225301831421398</v>
      </c>
      <c r="BH32" s="151">
        <f>(BH27+BH30)/BH31</f>
        <v>0.49776737030980817</v>
      </c>
      <c r="BI32" s="40"/>
      <c r="BJ32" s="40"/>
      <c r="BK32" s="40"/>
      <c r="BN32" s="102"/>
    </row>
    <row r="33" spans="1:66" s="29" customFormat="1" ht="25" x14ac:dyDescent="0.5">
      <c r="A33" s="214" t="s">
        <v>82</v>
      </c>
      <c r="B33" s="77"/>
      <c r="C33" s="27"/>
      <c r="D33" s="27"/>
      <c r="E33" s="27"/>
      <c r="F33" s="27"/>
      <c r="G33" s="78"/>
      <c r="H33" s="78"/>
      <c r="I33" s="78"/>
      <c r="J33" s="152"/>
      <c r="K33" s="152"/>
      <c r="L33" s="78"/>
      <c r="M33" s="153"/>
      <c r="N33" s="154"/>
      <c r="O33" s="78"/>
      <c r="P33" s="78"/>
      <c r="Q33" s="78"/>
      <c r="R33" s="78"/>
      <c r="S33" s="78"/>
      <c r="T33" s="78"/>
      <c r="U33" s="78"/>
      <c r="V33" s="78"/>
      <c r="W33" s="78"/>
      <c r="X33" s="78"/>
      <c r="Y33" s="78"/>
      <c r="Z33" s="78"/>
      <c r="AA33" s="78"/>
      <c r="AB33" s="78"/>
      <c r="AC33" s="78"/>
      <c r="AD33" s="78"/>
      <c r="AE33" s="78"/>
      <c r="AF33" s="78"/>
      <c r="AG33" s="78"/>
      <c r="AH33" s="154"/>
      <c r="AI33" s="78"/>
      <c r="AJ33" s="78"/>
      <c r="AK33" s="78"/>
      <c r="AL33" s="78"/>
      <c r="AM33" s="152"/>
      <c r="AN33" s="152"/>
      <c r="AO33" s="153"/>
      <c r="AP33" s="78"/>
      <c r="AQ33" s="78"/>
      <c r="AR33" s="78"/>
      <c r="AS33" s="78"/>
      <c r="AT33" s="78"/>
      <c r="AU33" s="78"/>
      <c r="AV33" s="155"/>
      <c r="AW33" s="155"/>
      <c r="AX33" s="155"/>
      <c r="AY33" s="40"/>
      <c r="AZ33" s="40"/>
      <c r="BA33" s="40">
        <v>0</v>
      </c>
      <c r="BB33" s="40">
        <v>0</v>
      </c>
      <c r="BC33" s="40">
        <v>0</v>
      </c>
      <c r="BD33" s="40">
        <v>0</v>
      </c>
      <c r="BE33" s="40">
        <v>0</v>
      </c>
      <c r="BF33" s="40">
        <v>0</v>
      </c>
      <c r="BG33" s="40">
        <v>0</v>
      </c>
      <c r="BH33" s="78"/>
      <c r="BI33" s="40"/>
      <c r="BJ33" s="40"/>
      <c r="BK33" s="40"/>
      <c r="BN33" s="102"/>
    </row>
    <row r="34" spans="1:66" x14ac:dyDescent="0.3">
      <c r="C34" s="83"/>
      <c r="D34" s="83"/>
      <c r="E34" s="83"/>
      <c r="F34" s="83"/>
      <c r="G34" s="83"/>
      <c r="H34" s="83"/>
      <c r="I34" s="83"/>
      <c r="J34" s="83"/>
      <c r="K34" s="83"/>
      <c r="L34" s="83"/>
      <c r="M34" s="84"/>
      <c r="N34" s="156"/>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157"/>
      <c r="AN34" s="157"/>
      <c r="AO34" s="158"/>
      <c r="AP34" s="159"/>
      <c r="AQ34" s="159"/>
      <c r="AR34" s="159"/>
      <c r="AS34" s="159"/>
      <c r="AT34" s="159"/>
      <c r="AU34" s="159"/>
      <c r="AV34" s="160"/>
      <c r="AW34" s="161"/>
      <c r="AX34" s="161"/>
      <c r="AY34" s="40"/>
      <c r="AZ34" s="40"/>
      <c r="BA34" s="40">
        <v>0</v>
      </c>
      <c r="BB34" s="40">
        <v>0</v>
      </c>
      <c r="BC34" s="40">
        <v>0</v>
      </c>
      <c r="BD34" s="40">
        <v>0</v>
      </c>
      <c r="BE34" s="40">
        <v>0</v>
      </c>
      <c r="BF34" s="40">
        <v>0</v>
      </c>
      <c r="BG34" s="40">
        <v>0</v>
      </c>
      <c r="BH34" s="100"/>
      <c r="BI34" s="40"/>
      <c r="BJ34" s="40"/>
      <c r="BK34" s="40"/>
      <c r="BN34" s="102"/>
    </row>
    <row r="35" spans="1:66" x14ac:dyDescent="0.3">
      <c r="A35" s="3" t="s">
        <v>83</v>
      </c>
      <c r="B35" s="2" t="s">
        <v>64</v>
      </c>
      <c r="C35" s="110">
        <v>1178.6617363873224</v>
      </c>
      <c r="D35" s="110">
        <v>226.96384124495512</v>
      </c>
      <c r="E35" s="110">
        <v>68.794145293529354</v>
      </c>
      <c r="F35" s="110">
        <v>-645.6309337480169</v>
      </c>
      <c r="G35" s="110">
        <v>-2498.9554554356409</v>
      </c>
      <c r="H35" s="110">
        <v>-2552.7066591608777</v>
      </c>
      <c r="I35" s="110">
        <v>261.07500481277771</v>
      </c>
      <c r="J35" s="110">
        <v>1271.2039524106096</v>
      </c>
      <c r="K35" s="110">
        <v>539.43335312754334</v>
      </c>
      <c r="L35" s="110"/>
      <c r="M35" s="111">
        <v>-6689.1095264376008</v>
      </c>
      <c r="N35" s="113">
        <v>383.97096976161566</v>
      </c>
      <c r="O35" s="110">
        <v>-798.79865506158262</v>
      </c>
      <c r="P35" s="110">
        <v>107.76403312604293</v>
      </c>
      <c r="Q35" s="110">
        <v>-338.56728157409287</v>
      </c>
      <c r="R35" s="110">
        <v>-581.53454601901592</v>
      </c>
      <c r="S35" s="110">
        <v>19.053366212533774</v>
      </c>
      <c r="T35" s="110">
        <v>-20.072641586151008</v>
      </c>
      <c r="U35" s="110">
        <v>-1916.4016340430078</v>
      </c>
      <c r="V35" s="110">
        <v>-1068.0554522755212</v>
      </c>
      <c r="W35" s="110">
        <v>987.54181052942863</v>
      </c>
      <c r="X35" s="110">
        <v>-1408.2314846332345</v>
      </c>
      <c r="Y35" s="110">
        <v>-1063.9615327815507</v>
      </c>
      <c r="Z35" s="110">
        <v>-447.209968878582</v>
      </c>
      <c r="AA35" s="110">
        <v>639.64516830288017</v>
      </c>
      <c r="AB35" s="110">
        <v>-144.67663179274928</v>
      </c>
      <c r="AC35" s="110">
        <f>I35-Z35-AA35-AB35</f>
        <v>213.31643718122882</v>
      </c>
      <c r="AD35" s="110">
        <v>1340.9098661042663</v>
      </c>
      <c r="AE35" s="110">
        <v>-789.85778313189223</v>
      </c>
      <c r="AF35" s="110">
        <v>251.10068849150275</v>
      </c>
      <c r="AG35" s="110">
        <f>J35-AD35-AE35-AF35</f>
        <v>469.05118094673287</v>
      </c>
      <c r="AH35" s="110">
        <v>573.27859737901099</v>
      </c>
      <c r="AI35" s="110">
        <v>293.64134162069627</v>
      </c>
      <c r="AJ35" s="110">
        <v>2193.1135263484043</v>
      </c>
      <c r="AK35" s="110">
        <v>-2520.6001122205685</v>
      </c>
      <c r="AL35" s="110">
        <v>-1211.5393133920275</v>
      </c>
      <c r="AM35" s="110">
        <v>-2803.463838466314</v>
      </c>
      <c r="AN35" s="110">
        <v>-2173.7962613933873</v>
      </c>
      <c r="AO35" s="111">
        <f>M35-(AL35+AM35+AN35)</f>
        <v>-500.31011318587207</v>
      </c>
      <c r="AP35" s="119"/>
      <c r="AQ35" s="119"/>
      <c r="AR35" s="119"/>
      <c r="AS35" s="119"/>
      <c r="AT35" s="119"/>
      <c r="AU35" s="119"/>
      <c r="AV35" s="136"/>
      <c r="AW35" s="97"/>
      <c r="AX35" s="119"/>
      <c r="AY35" s="40"/>
      <c r="AZ35" s="40"/>
      <c r="BA35" s="40">
        <v>0</v>
      </c>
      <c r="BB35" s="40">
        <v>0</v>
      </c>
      <c r="BC35" s="40">
        <v>0</v>
      </c>
      <c r="BD35" s="40">
        <v>0</v>
      </c>
      <c r="BE35" s="40">
        <v>0</v>
      </c>
      <c r="BF35" s="40">
        <v>-1497.393625269121</v>
      </c>
      <c r="BG35" s="40">
        <v>-4966.128215210596</v>
      </c>
      <c r="BH35" s="162">
        <v>-2845.6052469024289</v>
      </c>
      <c r="BI35" s="40"/>
      <c r="BJ35" s="40">
        <f>BL35-BK35</f>
        <v>21.539749983661956</v>
      </c>
      <c r="BK35" s="100">
        <v>63.681158419776715</v>
      </c>
      <c r="BL35" s="100">
        <v>85.220908403438671</v>
      </c>
      <c r="BN35" s="102"/>
    </row>
    <row r="36" spans="1:66" x14ac:dyDescent="0.3">
      <c r="A36" s="223" t="s">
        <v>39</v>
      </c>
      <c r="B36" s="224" t="s">
        <v>64</v>
      </c>
      <c r="C36" s="163">
        <f t="shared" ref="C36:K36" si="28">C15+C35</f>
        <v>13777.553773575026</v>
      </c>
      <c r="D36" s="163">
        <f t="shared" si="28"/>
        <v>17120.579999999987</v>
      </c>
      <c r="E36" s="163">
        <f t="shared" si="28"/>
        <v>14409.830999999995</v>
      </c>
      <c r="F36" s="163">
        <f t="shared" si="28"/>
        <v>14037.599999999991</v>
      </c>
      <c r="G36" s="163">
        <f t="shared" si="28"/>
        <v>15959.320187334579</v>
      </c>
      <c r="H36" s="163">
        <f t="shared" si="28"/>
        <v>19404.849742754075</v>
      </c>
      <c r="I36" s="163">
        <f t="shared" si="28"/>
        <v>27626.745999999985</v>
      </c>
      <c r="J36" s="163">
        <f t="shared" si="28"/>
        <v>35348.654120999978</v>
      </c>
      <c r="K36" s="163">
        <f t="shared" si="28"/>
        <v>47128.519797603207</v>
      </c>
      <c r="L36" s="163"/>
      <c r="M36" s="93">
        <f t="shared" ref="M36:Z36" si="29">M15+M35</f>
        <v>28913.526002302391</v>
      </c>
      <c r="N36" s="164">
        <f t="shared" si="29"/>
        <v>3112.9</v>
      </c>
      <c r="O36" s="163">
        <f t="shared" si="29"/>
        <v>3175.0999999999949</v>
      </c>
      <c r="P36" s="163">
        <f t="shared" si="29"/>
        <v>4104.1960000000072</v>
      </c>
      <c r="Q36" s="163">
        <f t="shared" si="29"/>
        <v>3645.4039999999959</v>
      </c>
      <c r="R36" s="163">
        <f t="shared" si="29"/>
        <v>3983.1813290000014</v>
      </c>
      <c r="S36" s="163">
        <f t="shared" si="29"/>
        <v>4986.7445609359902</v>
      </c>
      <c r="T36" s="163">
        <f t="shared" si="29"/>
        <v>4331.871943929701</v>
      </c>
      <c r="U36" s="163">
        <f t="shared" si="29"/>
        <v>2657.522353468883</v>
      </c>
      <c r="V36" s="163">
        <f t="shared" si="29"/>
        <v>3692.9077318703849</v>
      </c>
      <c r="W36" s="163">
        <f t="shared" si="29"/>
        <v>7199.6740271296094</v>
      </c>
      <c r="X36" s="163">
        <f t="shared" si="29"/>
        <v>4503.1155945316114</v>
      </c>
      <c r="Y36" s="163">
        <f t="shared" si="29"/>
        <v>4009.1523892224714</v>
      </c>
      <c r="Z36" s="163">
        <f t="shared" si="29"/>
        <v>4356.886364</v>
      </c>
      <c r="AA36" s="163">
        <v>8389.1494372882116</v>
      </c>
      <c r="AB36" s="163">
        <f t="shared" ref="AB36:AO36" si="30">AB15+AB35</f>
        <v>7416.2951727117897</v>
      </c>
      <c r="AC36" s="163">
        <f t="shared" si="30"/>
        <v>7464.4150256470721</v>
      </c>
      <c r="AD36" s="163">
        <f t="shared" si="30"/>
        <v>9022.3499999999985</v>
      </c>
      <c r="AE36" s="163">
        <f t="shared" si="30"/>
        <v>7398.832236243743</v>
      </c>
      <c r="AF36" s="163">
        <f t="shared" si="30"/>
        <v>10023.024263756251</v>
      </c>
      <c r="AG36" s="163">
        <f t="shared" si="30"/>
        <v>8904.4476209999848</v>
      </c>
      <c r="AH36" s="163">
        <f t="shared" si="30"/>
        <v>10863.078130000004</v>
      </c>
      <c r="AI36" s="163">
        <f t="shared" si="30"/>
        <v>12688.008431999977</v>
      </c>
      <c r="AJ36" s="163">
        <f t="shared" si="30"/>
        <v>15640.520992550028</v>
      </c>
      <c r="AK36" s="163">
        <f t="shared" si="30"/>
        <v>7936.9122430532079</v>
      </c>
      <c r="AL36" s="163">
        <f t="shared" si="30"/>
        <v>8392.7542045192113</v>
      </c>
      <c r="AM36" s="163">
        <f t="shared" si="30"/>
        <v>8615.5354436889156</v>
      </c>
      <c r="AN36" s="163">
        <f t="shared" si="30"/>
        <v>6419.2064894149789</v>
      </c>
      <c r="AO36" s="93">
        <f t="shared" si="30"/>
        <v>5486.0298646792862</v>
      </c>
      <c r="AP36" s="165"/>
      <c r="AQ36" s="165"/>
      <c r="AR36" s="165"/>
      <c r="AS36" s="165"/>
      <c r="AT36" s="165"/>
      <c r="AU36" s="165"/>
      <c r="AV36" s="122"/>
      <c r="AW36" s="107"/>
      <c r="AX36" s="107"/>
      <c r="AY36" s="40"/>
      <c r="AZ36" s="40"/>
      <c r="BA36" s="40">
        <v>0</v>
      </c>
      <c r="BB36" s="40">
        <v>-3.529094101395458E-7</v>
      </c>
      <c r="BC36" s="40">
        <v>0</v>
      </c>
      <c r="BD36" s="40">
        <v>0</v>
      </c>
      <c r="BE36" s="40">
        <v>0</v>
      </c>
      <c r="BF36" s="40">
        <v>-19826.195043327232</v>
      </c>
      <c r="BG36" s="40">
        <v>6017.2549453846768</v>
      </c>
      <c r="BH36" s="165">
        <f>BH15+BH35</f>
        <v>5662.1764324432806</v>
      </c>
      <c r="BI36" s="40"/>
      <c r="BJ36" s="40"/>
      <c r="BK36" s="40"/>
      <c r="BN36" s="102"/>
    </row>
    <row r="37" spans="1:66" x14ac:dyDescent="0.3">
      <c r="A37" s="3" t="s">
        <v>84</v>
      </c>
      <c r="B37" s="2" t="s">
        <v>64</v>
      </c>
      <c r="C37" s="110">
        <v>2451</v>
      </c>
      <c r="D37" s="110">
        <v>6001.42</v>
      </c>
      <c r="E37" s="110">
        <v>1349.26</v>
      </c>
      <c r="F37" s="110">
        <v>191.93699999999995</v>
      </c>
      <c r="G37" s="110">
        <v>-57.992999999999824</v>
      </c>
      <c r="H37" s="110">
        <v>2412.761</v>
      </c>
      <c r="I37" s="110">
        <f>SUM(I38:I40)</f>
        <v>6339.0115229550975</v>
      </c>
      <c r="J37" s="110">
        <f>SUM(J38:J40)</f>
        <v>4204.7006568014476</v>
      </c>
      <c r="K37" s="110">
        <f>SUM(K38:K40)</f>
        <v>684.45845463625358</v>
      </c>
      <c r="L37" s="110"/>
      <c r="M37" s="111">
        <f>SUM(M38:M40)</f>
        <v>-704.87064266141044</v>
      </c>
      <c r="N37" s="113">
        <v>291.10000000000002</v>
      </c>
      <c r="O37" s="110">
        <v>102.75400000000008</v>
      </c>
      <c r="P37" s="166">
        <v>365.58499999999975</v>
      </c>
      <c r="Q37" s="110">
        <v>-567.50199999999995</v>
      </c>
      <c r="R37" s="110">
        <v>-55.053599999999996</v>
      </c>
      <c r="S37" s="110">
        <v>274.08760000000012</v>
      </c>
      <c r="T37" s="110">
        <v>-287.62176588335012</v>
      </c>
      <c r="U37" s="110">
        <v>10.594765883350192</v>
      </c>
      <c r="V37" s="110">
        <v>137.53691600000002</v>
      </c>
      <c r="W37" s="110">
        <v>2657.2890839999995</v>
      </c>
      <c r="X37" s="110">
        <v>-14.692999999999302</v>
      </c>
      <c r="Y37" s="110">
        <f>H37-V37-W37-X37</f>
        <v>-367.3720000000003</v>
      </c>
      <c r="Z37" s="110">
        <v>3276.1452029999996</v>
      </c>
      <c r="AA37" s="110">
        <v>2485.20716551141</v>
      </c>
      <c r="AB37" s="110">
        <v>403.28063148859019</v>
      </c>
      <c r="AC37" s="110">
        <f>SUM(AC38:AC40)</f>
        <v>174.3788353753996</v>
      </c>
      <c r="AD37" s="110">
        <f>SUM(AD38:AD40)</f>
        <v>-26.846506093384981</v>
      </c>
      <c r="AE37" s="110">
        <f>SUM(AE38:AE40)</f>
        <v>-88.178847113517023</v>
      </c>
      <c r="AF37" s="110">
        <f t="shared" ref="AF37:AK37" si="31">SUM(AF38:AF40)</f>
        <v>-1370.9818779483239</v>
      </c>
      <c r="AG37" s="110">
        <f t="shared" si="31"/>
        <v>5690.7078879566743</v>
      </c>
      <c r="AH37" s="110">
        <f t="shared" si="31"/>
        <v>-194.37372344601002</v>
      </c>
      <c r="AI37" s="110">
        <f t="shared" si="31"/>
        <v>533.90903666868178</v>
      </c>
      <c r="AJ37" s="110">
        <f t="shared" si="31"/>
        <v>-243.4812745452906</v>
      </c>
      <c r="AK37" s="110">
        <f t="shared" si="31"/>
        <v>588.40441595887251</v>
      </c>
      <c r="AL37" s="110">
        <f>SUM(AL38:AL41)</f>
        <v>770.0286655632583</v>
      </c>
      <c r="AM37" s="110">
        <f>SUM(AM38:AM41)</f>
        <v>-193.12297340756621</v>
      </c>
      <c r="AN37" s="110">
        <f>SUM(AN38:AN41)</f>
        <v>-217.78650606235618</v>
      </c>
      <c r="AO37" s="111">
        <f>M37-(AL37+AM37+AN37)</f>
        <v>-1063.9898287547464</v>
      </c>
      <c r="AP37" s="119"/>
      <c r="AQ37" s="119"/>
      <c r="AR37" s="119"/>
      <c r="AS37" s="119"/>
      <c r="AT37" s="119"/>
      <c r="AU37" s="119"/>
      <c r="AV37" s="136"/>
      <c r="AW37" s="97"/>
      <c r="AX37" s="97"/>
      <c r="AY37" s="40"/>
      <c r="AZ37" s="115">
        <v>-1013.1760352374106</v>
      </c>
      <c r="BA37" s="40">
        <v>0</v>
      </c>
      <c r="BB37" s="40">
        <v>0</v>
      </c>
      <c r="BC37" s="40">
        <v>0</v>
      </c>
      <c r="BD37" s="40">
        <v>0</v>
      </c>
      <c r="BE37" s="40">
        <v>0</v>
      </c>
      <c r="BF37" s="40">
        <v>344.92314141358185</v>
      </c>
      <c r="BG37" s="40">
        <v>576.90569215569212</v>
      </c>
      <c r="BH37" s="119">
        <f>SUM(BH38:BH40)</f>
        <v>-217.78650606235618</v>
      </c>
      <c r="BI37" s="40"/>
      <c r="BJ37" s="40"/>
      <c r="BK37" s="40"/>
      <c r="BN37" s="102"/>
    </row>
    <row r="38" spans="1:66" outlineLevel="1" x14ac:dyDescent="0.3">
      <c r="A38" s="3" t="s">
        <v>85</v>
      </c>
      <c r="B38" s="2" t="s">
        <v>64</v>
      </c>
      <c r="C38" s="110"/>
      <c r="D38" s="110">
        <v>-613</v>
      </c>
      <c r="E38" s="110">
        <v>-386.74400000000003</v>
      </c>
      <c r="F38" s="110">
        <v>31.921502977061998</v>
      </c>
      <c r="G38" s="110">
        <v>-126.21408373686201</v>
      </c>
      <c r="H38" s="110">
        <v>-165.51109173241804</v>
      </c>
      <c r="I38" s="110">
        <v>-186.42087900479504</v>
      </c>
      <c r="J38" s="110">
        <v>-539.68478535981205</v>
      </c>
      <c r="K38" s="110">
        <f>AJ38+AK38+AH38+AI38</f>
        <v>-1127.8336445309328</v>
      </c>
      <c r="L38" s="110"/>
      <c r="M38" s="111">
        <v>-799.37650396950744</v>
      </c>
      <c r="N38" s="113">
        <v>-1.3950879999999999E-2</v>
      </c>
      <c r="O38" s="110">
        <v>30.911206718319999</v>
      </c>
      <c r="P38" s="167">
        <v>0.69305840733091983</v>
      </c>
      <c r="Q38" s="110">
        <f>F38-N38-O38-P38</f>
        <v>0.33118873141107841</v>
      </c>
      <c r="R38" s="110">
        <v>0</v>
      </c>
      <c r="S38" s="110">
        <v>-22.487942800399999</v>
      </c>
      <c r="T38" s="110">
        <v>-14.099514900940001</v>
      </c>
      <c r="U38" s="110">
        <v>-89.626626035522008</v>
      </c>
      <c r="V38" s="110">
        <v>-19.157653228191997</v>
      </c>
      <c r="W38" s="110">
        <v>-96.471665880031992</v>
      </c>
      <c r="X38" s="110">
        <v>-11.72071355015202</v>
      </c>
      <c r="Y38" s="110">
        <f>H38-V38-W38-X38</f>
        <v>-38.161059074042022</v>
      </c>
      <c r="Z38" s="110">
        <v>-10.400476729862001</v>
      </c>
      <c r="AA38" s="110">
        <v>-41.821318557622</v>
      </c>
      <c r="AB38" s="110">
        <v>-12.519269972650008</v>
      </c>
      <c r="AC38" s="110">
        <f>I38-Z38-AA38-AB38</f>
        <v>-121.67981374466105</v>
      </c>
      <c r="AD38" s="110">
        <v>-72.836029231999987</v>
      </c>
      <c r="AE38" s="110">
        <v>-92.732360810178989</v>
      </c>
      <c r="AF38" s="110">
        <v>-124.26129056984905</v>
      </c>
      <c r="AG38" s="110">
        <f>J38-AD38-AE38-AF38</f>
        <v>-249.85510474778403</v>
      </c>
      <c r="AH38" s="110">
        <v>-189.37865765538601</v>
      </c>
      <c r="AI38" s="110">
        <v>-356.7418023528582</v>
      </c>
      <c r="AJ38" s="110">
        <v>-255.79549023576465</v>
      </c>
      <c r="AK38" s="110">
        <v>-325.91769428692396</v>
      </c>
      <c r="AL38" s="110">
        <v>-233.13812385704506</v>
      </c>
      <c r="AM38" s="110">
        <v>-146.44515324001696</v>
      </c>
      <c r="AN38" s="110">
        <v>-212.17445349283707</v>
      </c>
      <c r="AO38" s="111">
        <f>M38-(AL38+AM38+AN38)</f>
        <v>-207.61877337960834</v>
      </c>
      <c r="AP38" s="119"/>
      <c r="AQ38" s="119"/>
      <c r="AR38" s="119"/>
      <c r="AS38" s="119"/>
      <c r="AT38" s="119"/>
      <c r="AU38" s="119"/>
      <c r="AV38" s="136"/>
      <c r="AW38" s="97"/>
      <c r="AX38" s="119"/>
      <c r="AY38" s="40"/>
      <c r="AZ38" s="115">
        <v>-799.37650396950744</v>
      </c>
      <c r="BA38" s="40">
        <v>0</v>
      </c>
      <c r="BB38" s="40">
        <v>0</v>
      </c>
      <c r="BC38" s="40">
        <v>0</v>
      </c>
      <c r="BD38" s="40">
        <v>0</v>
      </c>
      <c r="BE38" s="40">
        <v>0</v>
      </c>
      <c r="BF38" s="40">
        <v>-581.71318452268861</v>
      </c>
      <c r="BG38" s="40">
        <v>-379.58327709706202</v>
      </c>
      <c r="BH38" s="119">
        <v>-212.17445349283707</v>
      </c>
      <c r="BI38" s="40"/>
      <c r="BJ38" s="40"/>
      <c r="BK38" s="40"/>
      <c r="BN38" s="102"/>
    </row>
    <row r="39" spans="1:66" ht="26" outlineLevel="1" x14ac:dyDescent="0.3">
      <c r="A39" s="225" t="s">
        <v>86</v>
      </c>
      <c r="B39" s="2" t="s">
        <v>64</v>
      </c>
      <c r="C39" s="110">
        <v>2451</v>
      </c>
      <c r="D39" s="110">
        <v>8359</v>
      </c>
      <c r="E39" s="110">
        <v>147.54</v>
      </c>
      <c r="F39" s="110">
        <v>-298.07577206272498</v>
      </c>
      <c r="G39" s="110">
        <v>506.41430900335786</v>
      </c>
      <c r="H39" s="110">
        <v>2628.3745511458674</v>
      </c>
      <c r="I39" s="110">
        <v>6021.7989916368942</v>
      </c>
      <c r="J39" s="110">
        <v>1380.6485665666301</v>
      </c>
      <c r="K39" s="110">
        <f>AJ39+AK39+AH39+AI39</f>
        <v>1878.6685194742386</v>
      </c>
      <c r="L39" s="110"/>
      <c r="M39" s="111">
        <f>'[1]Historical Financials in USD'!M39*M8</f>
        <v>369.202400124919</v>
      </c>
      <c r="N39" s="113">
        <v>0</v>
      </c>
      <c r="O39" s="110">
        <v>0</v>
      </c>
      <c r="P39" s="167">
        <v>-8.5312179999999987E-2</v>
      </c>
      <c r="Q39" s="110">
        <f>F39-N39-O39-P39</f>
        <v>-297.99045988272496</v>
      </c>
      <c r="R39" s="110">
        <v>0</v>
      </c>
      <c r="S39" s="110">
        <v>403.27290083075695</v>
      </c>
      <c r="T39" s="110">
        <v>3.332858950670925E-4</v>
      </c>
      <c r="U39" s="110">
        <v>103.14107488670584</v>
      </c>
      <c r="V39" s="110">
        <v>192.80832173209899</v>
      </c>
      <c r="W39" s="110">
        <v>2756.7833940067594</v>
      </c>
      <c r="X39" s="110">
        <v>-1.0571094541944603E-6</v>
      </c>
      <c r="Y39" s="110">
        <f>H39-V39-W39-X39</f>
        <v>-321.2171635358817</v>
      </c>
      <c r="Z39" s="110">
        <v>3289.8192637128</v>
      </c>
      <c r="AA39" s="110">
        <v>2608.4598285793727</v>
      </c>
      <c r="AB39" s="110">
        <v>432.90314050443988</v>
      </c>
      <c r="AC39" s="110">
        <f>I39-Z39-AA39-AB39</f>
        <v>-309.3832411597183</v>
      </c>
      <c r="AD39" s="110">
        <v>0</v>
      </c>
      <c r="AE39" s="110">
        <v>-1.69156295</v>
      </c>
      <c r="AF39" s="110">
        <v>-1214.9292228754421</v>
      </c>
      <c r="AG39" s="110">
        <f>J39-AD39-AE39-AF39</f>
        <v>2597.2693523920721</v>
      </c>
      <c r="AH39" s="110">
        <v>0</v>
      </c>
      <c r="AI39" s="110">
        <v>894.87708966034802</v>
      </c>
      <c r="AJ39" s="110">
        <v>-4.4808597735419653</v>
      </c>
      <c r="AK39" s="110">
        <v>988.27228958743262</v>
      </c>
      <c r="AL39" s="110">
        <v>815.06042300236004</v>
      </c>
      <c r="AM39" s="110">
        <v>-1.6523299305970305</v>
      </c>
      <c r="AN39" s="110">
        <v>11.190933008455005</v>
      </c>
      <c r="AO39" s="111">
        <f t="shared" ref="AO39:AO42" si="32">M39-(AL39+AM39+AN39)</f>
        <v>-455.39662595529899</v>
      </c>
      <c r="AP39" s="119"/>
      <c r="AQ39" s="119"/>
      <c r="AR39" s="119"/>
      <c r="AS39" s="119"/>
      <c r="AT39" s="119"/>
      <c r="AU39" s="119"/>
      <c r="AV39" s="136"/>
      <c r="AW39" s="97"/>
      <c r="AX39" s="119"/>
      <c r="AY39" s="40"/>
      <c r="AZ39" s="115">
        <v>336.40687174891895</v>
      </c>
      <c r="BA39" s="40">
        <v>0</v>
      </c>
      <c r="BB39" s="40">
        <v>0</v>
      </c>
      <c r="BC39" s="40">
        <v>0</v>
      </c>
      <c r="BD39" s="40">
        <v>0</v>
      </c>
      <c r="BE39" s="40">
        <v>0</v>
      </c>
      <c r="BF39" s="40">
        <v>983.79142981389066</v>
      </c>
      <c r="BG39" s="40">
        <v>813.40809307176301</v>
      </c>
      <c r="BH39" s="119">
        <v>11.190933008455005</v>
      </c>
      <c r="BI39" s="40"/>
      <c r="BJ39" s="40"/>
      <c r="BK39" s="40"/>
      <c r="BN39" s="102"/>
    </row>
    <row r="40" spans="1:66" outlineLevel="1" x14ac:dyDescent="0.3">
      <c r="A40" s="3" t="s">
        <v>87</v>
      </c>
      <c r="B40" s="2" t="s">
        <v>64</v>
      </c>
      <c r="C40" s="110"/>
      <c r="D40" s="110">
        <v>-1744.58</v>
      </c>
      <c r="E40" s="110">
        <v>1587.94</v>
      </c>
      <c r="F40" s="110">
        <v>458.08446489599999</v>
      </c>
      <c r="G40" s="110">
        <v>-438.2021690877657</v>
      </c>
      <c r="H40" s="110">
        <v>-50.104234876333749</v>
      </c>
      <c r="I40" s="110">
        <v>503.63341032299786</v>
      </c>
      <c r="J40" s="110">
        <v>3363.73687559463</v>
      </c>
      <c r="K40" s="110">
        <f>AJ40+AK40+AH40+AI40</f>
        <v>-66.376420307052214</v>
      </c>
      <c r="L40" s="110"/>
      <c r="M40" s="111">
        <f>'[1]Historical Financials in USD'!M40*M8</f>
        <v>-274.696538816822</v>
      </c>
      <c r="N40" s="113">
        <v>291.05450661000003</v>
      </c>
      <c r="O40" s="110">
        <v>72.062498382046044</v>
      </c>
      <c r="P40" s="167">
        <v>364.97673035495393</v>
      </c>
      <c r="Q40" s="110">
        <f>F40-N40-O40-P40</f>
        <v>-270.00927045100002</v>
      </c>
      <c r="R40" s="110">
        <v>-55.053591657683299</v>
      </c>
      <c r="S40" s="110">
        <v>-106.69497053838677</v>
      </c>
      <c r="T40" s="110">
        <v>-273.52538863996824</v>
      </c>
      <c r="U40" s="110">
        <v>-2.9282182517274578</v>
      </c>
      <c r="V40" s="110">
        <v>-36.112902954755995</v>
      </c>
      <c r="W40" s="110">
        <v>-3.0246208255489364</v>
      </c>
      <c r="X40" s="110">
        <v>-2.9717593871851129</v>
      </c>
      <c r="Y40" s="110">
        <f>H40-V40-W40-X40</f>
        <v>-7.9949517088437041</v>
      </c>
      <c r="Z40" s="110">
        <v>-3.2733200475500004</v>
      </c>
      <c r="AA40" s="110">
        <v>-81.431682935355866</v>
      </c>
      <c r="AB40" s="110">
        <v>-17.103476973875217</v>
      </c>
      <c r="AC40" s="110">
        <f>I40-Z40-AA40-AB40</f>
        <v>605.44189027977893</v>
      </c>
      <c r="AD40" s="110">
        <v>45.989523138615006</v>
      </c>
      <c r="AE40" s="110">
        <v>6.2450766466619658</v>
      </c>
      <c r="AF40" s="110">
        <v>-31.79136450303281</v>
      </c>
      <c r="AG40" s="110">
        <f>J40-AD40-AE40-AF40</f>
        <v>3343.2936403123858</v>
      </c>
      <c r="AH40" s="110">
        <v>-4.9950657906240155</v>
      </c>
      <c r="AI40" s="110">
        <v>-4.2262506388079855</v>
      </c>
      <c r="AJ40" s="110">
        <v>16.795075464016001</v>
      </c>
      <c r="AK40" s="110">
        <v>-73.950179341636215</v>
      </c>
      <c r="AL40" s="110">
        <v>188.10636641794329</v>
      </c>
      <c r="AM40" s="110">
        <v>-45.025490236952209</v>
      </c>
      <c r="AN40" s="110">
        <v>-16.802985577974113</v>
      </c>
      <c r="AO40" s="111">
        <f>M40-(AL40+AM40+AN40)</f>
        <v>-400.974429419839</v>
      </c>
      <c r="AP40" s="119"/>
      <c r="AQ40" s="119"/>
      <c r="AR40" s="119"/>
      <c r="AS40" s="119"/>
      <c r="AT40" s="119"/>
      <c r="AU40" s="119"/>
      <c r="AV40" s="136"/>
      <c r="AW40" s="97"/>
      <c r="AX40" s="97"/>
      <c r="AY40" s="40"/>
      <c r="AZ40" s="115">
        <v>-550.20640301682204</v>
      </c>
      <c r="BA40" s="40">
        <v>0</v>
      </c>
      <c r="BB40" s="40">
        <v>0</v>
      </c>
      <c r="BC40" s="40">
        <v>0</v>
      </c>
      <c r="BD40" s="40">
        <v>0</v>
      </c>
      <c r="BE40" s="40">
        <v>0</v>
      </c>
      <c r="BF40" s="40">
        <v>-57.155103877620213</v>
      </c>
      <c r="BG40" s="40">
        <v>143.08087618099108</v>
      </c>
      <c r="BH40" s="148">
        <v>-16.802985577974113</v>
      </c>
      <c r="BI40" s="40"/>
      <c r="BJ40" s="40"/>
      <c r="BK40" s="40"/>
      <c r="BN40" s="102"/>
    </row>
    <row r="41" spans="1:66" outlineLevel="1" x14ac:dyDescent="0.3">
      <c r="A41" s="30"/>
      <c r="B41" s="31"/>
      <c r="C41" s="110"/>
      <c r="D41" s="110"/>
      <c r="E41" s="110"/>
      <c r="F41" s="110"/>
      <c r="G41" s="110"/>
      <c r="H41" s="110"/>
      <c r="I41" s="110"/>
      <c r="J41" s="110"/>
      <c r="K41" s="110"/>
      <c r="L41" s="110"/>
      <c r="M41" s="93"/>
      <c r="N41" s="113"/>
      <c r="O41" s="110"/>
      <c r="P41" s="167"/>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93"/>
      <c r="AP41" s="119"/>
      <c r="AQ41" s="119"/>
      <c r="AR41" s="119"/>
      <c r="AS41" s="119"/>
      <c r="AT41" s="119"/>
      <c r="AU41" s="119"/>
      <c r="AV41" s="136"/>
      <c r="AW41" s="97"/>
      <c r="AX41" s="97"/>
      <c r="AY41" s="40"/>
      <c r="AZ41" s="115">
        <v>-308.30539257599997</v>
      </c>
      <c r="BA41" s="40"/>
      <c r="BB41" s="40"/>
      <c r="BC41" s="40"/>
      <c r="BD41" s="40"/>
      <c r="BE41" s="40"/>
      <c r="BF41" s="40"/>
      <c r="BG41" s="40"/>
      <c r="BH41" s="148"/>
      <c r="BI41" s="40"/>
      <c r="BJ41" s="40"/>
      <c r="BK41" s="40"/>
      <c r="BN41" s="102"/>
    </row>
    <row r="42" spans="1:66" x14ac:dyDescent="0.3">
      <c r="A42" s="30" t="s">
        <v>71</v>
      </c>
      <c r="B42" s="31" t="s">
        <v>64</v>
      </c>
      <c r="C42" s="109">
        <f t="shared" ref="C42:J42" si="33">C23</f>
        <v>0</v>
      </c>
      <c r="D42" s="109">
        <f t="shared" si="33"/>
        <v>0</v>
      </c>
      <c r="E42" s="109">
        <f t="shared" si="33"/>
        <v>115.94154581464539</v>
      </c>
      <c r="F42" s="109">
        <f t="shared" si="33"/>
        <v>-268.25934087467289</v>
      </c>
      <c r="G42" s="109">
        <f t="shared" si="33"/>
        <v>-390.89143822891293</v>
      </c>
      <c r="H42" s="109">
        <f t="shared" si="33"/>
        <v>-593.1190370836897</v>
      </c>
      <c r="I42" s="109">
        <f t="shared" si="33"/>
        <v>56.347497756833029</v>
      </c>
      <c r="J42" s="109">
        <f t="shared" si="33"/>
        <v>169.15565555441154</v>
      </c>
      <c r="K42" s="109">
        <f>AJ42+AK42+AH42+AI42</f>
        <v>246.96262812862358</v>
      </c>
      <c r="L42" s="110"/>
      <c r="M42" s="168">
        <f t="shared" ref="M42:Z42" si="34">M23</f>
        <v>-643.66767428357605</v>
      </c>
      <c r="N42" s="112">
        <f t="shared" si="34"/>
        <v>54.737027409069398</v>
      </c>
      <c r="O42" s="109">
        <f t="shared" si="34"/>
        <v>-201.26483777382106</v>
      </c>
      <c r="P42" s="169">
        <f t="shared" si="34"/>
        <v>-97.511427262966478</v>
      </c>
      <c r="Q42" s="109">
        <f t="shared" si="34"/>
        <v>-24.220103246954764</v>
      </c>
      <c r="R42" s="109">
        <f t="shared" si="34"/>
        <v>-117.0512447811938</v>
      </c>
      <c r="S42" s="109">
        <f t="shared" si="34"/>
        <v>19.940306716824125</v>
      </c>
      <c r="T42" s="109">
        <f t="shared" si="34"/>
        <v>29.630653385480542</v>
      </c>
      <c r="U42" s="109">
        <f t="shared" si="34"/>
        <v>-323.41115355002376</v>
      </c>
      <c r="V42" s="109">
        <f t="shared" si="34"/>
        <v>-375.75253516743965</v>
      </c>
      <c r="W42" s="109">
        <f t="shared" si="34"/>
        <v>258.45259906219889</v>
      </c>
      <c r="X42" s="109">
        <f t="shared" si="34"/>
        <v>-250.62671858673917</v>
      </c>
      <c r="Y42" s="109">
        <f t="shared" si="34"/>
        <v>-225.19238239170977</v>
      </c>
      <c r="Z42" s="109">
        <f t="shared" si="34"/>
        <v>-59.087616091598122</v>
      </c>
      <c r="AA42" s="109">
        <v>134.87334143073096</v>
      </c>
      <c r="AB42" s="109">
        <f t="shared" ref="AB42:AL42" si="35">AB23</f>
        <v>-60.815246784481374</v>
      </c>
      <c r="AC42" s="109">
        <f t="shared" si="35"/>
        <v>41.377019202181557</v>
      </c>
      <c r="AD42" s="109">
        <f t="shared" si="35"/>
        <v>209.35759774103565</v>
      </c>
      <c r="AE42" s="109">
        <f t="shared" si="35"/>
        <v>-45.830441508645691</v>
      </c>
      <c r="AF42" s="109">
        <f t="shared" si="35"/>
        <v>-18.245909103051332</v>
      </c>
      <c r="AG42" s="109">
        <f t="shared" si="35"/>
        <v>23.874408425072914</v>
      </c>
      <c r="AH42" s="109">
        <f t="shared" si="35"/>
        <v>93.6</v>
      </c>
      <c r="AI42" s="109">
        <f t="shared" si="35"/>
        <v>47.664875498968755</v>
      </c>
      <c r="AJ42" s="109">
        <f t="shared" si="35"/>
        <v>418.48376893397648</v>
      </c>
      <c r="AK42" s="109">
        <f t="shared" si="35"/>
        <v>-312.78601630432166</v>
      </c>
      <c r="AL42" s="109">
        <f t="shared" si="35"/>
        <v>-106.7890206103084</v>
      </c>
      <c r="AM42" s="109">
        <v>-351.98676551165335</v>
      </c>
      <c r="AN42" s="109">
        <v>-291.97711563138506</v>
      </c>
      <c r="AO42" s="168">
        <f t="shared" si="32"/>
        <v>107.08522746977076</v>
      </c>
      <c r="AP42" s="110"/>
      <c r="AQ42" s="110"/>
      <c r="AR42" s="110"/>
      <c r="AS42" s="110"/>
      <c r="AT42" s="110"/>
      <c r="AU42" s="110"/>
      <c r="AV42" s="97"/>
      <c r="AW42" s="97"/>
      <c r="AX42" s="145"/>
      <c r="AY42" s="40"/>
      <c r="AZ42" s="115">
        <v>-644.21723284952634</v>
      </c>
      <c r="BA42" s="40">
        <v>0</v>
      </c>
      <c r="BB42" s="40">
        <v>0</v>
      </c>
      <c r="BC42" s="40">
        <v>0</v>
      </c>
      <c r="BD42" s="40">
        <v>0</v>
      </c>
      <c r="BE42" s="40">
        <v>1.6258744974550154E-2</v>
      </c>
      <c r="BF42" s="40">
        <v>105.69775262965481</v>
      </c>
      <c r="BG42" s="40">
        <v>-435.34080260319325</v>
      </c>
      <c r="BH42" s="169">
        <v>-351.98676551165329</v>
      </c>
      <c r="BI42" s="40"/>
      <c r="BJ42" s="40"/>
      <c r="BK42" s="40"/>
      <c r="BN42" s="102"/>
    </row>
    <row r="43" spans="1:66" s="176" customFormat="1" x14ac:dyDescent="0.3">
      <c r="A43" s="170" t="s">
        <v>74</v>
      </c>
      <c r="B43" s="171" t="s">
        <v>64</v>
      </c>
      <c r="C43" s="99">
        <f t="shared" ref="C43:H43" si="36">C27+C35+C37-C42</f>
        <v>10413.553773575026</v>
      </c>
      <c r="D43" s="99">
        <f t="shared" si="36"/>
        <v>15556.999999999985</v>
      </c>
      <c r="E43" s="99">
        <f t="shared" si="36"/>
        <v>2740.1609999999932</v>
      </c>
      <c r="F43" s="99">
        <f>F27+F35+F37-F42</f>
        <v>1523.2206781872155</v>
      </c>
      <c r="G43" s="99">
        <f t="shared" si="36"/>
        <v>1675.069062144825</v>
      </c>
      <c r="H43" s="99">
        <f t="shared" si="36"/>
        <v>6609.2643809108295</v>
      </c>
      <c r="I43" s="99">
        <f>I27+I35+I37-I42</f>
        <v>16197.103522955083</v>
      </c>
      <c r="J43" s="99">
        <f>J27+J35+J37-J42</f>
        <v>20882.862570801426</v>
      </c>
      <c r="K43" s="99">
        <f>K27+K35+K37-K42</f>
        <v>26465.386848585287</v>
      </c>
      <c r="L43" s="99"/>
      <c r="M43" s="93">
        <f>M27+M35+M37-M42</f>
        <v>5252.108893064983</v>
      </c>
      <c r="N43" s="172">
        <f t="shared" ref="N43:AK43" si="37">N27+N35+N37-N42</f>
        <v>490.858</v>
      </c>
      <c r="O43" s="173">
        <f t="shared" si="37"/>
        <v>214.27899999999431</v>
      </c>
      <c r="P43" s="173">
        <f>P27+P35+P37-P42</f>
        <v>1090.1780000000072</v>
      </c>
      <c r="Q43" s="173">
        <f t="shared" si="37"/>
        <v>-469.45200000000381</v>
      </c>
      <c r="R43" s="173">
        <f t="shared" si="37"/>
        <v>415.42514674153222</v>
      </c>
      <c r="S43" s="173">
        <f t="shared" si="37"/>
        <v>1530.1213755458723</v>
      </c>
      <c r="T43" s="173">
        <f t="shared" si="37"/>
        <v>634.87913389050436</v>
      </c>
      <c r="U43" s="173">
        <f t="shared" si="37"/>
        <v>-905.35659403308546</v>
      </c>
      <c r="V43" s="173">
        <f t="shared" si="37"/>
        <v>410.28923856144206</v>
      </c>
      <c r="W43" s="173">
        <f t="shared" si="37"/>
        <v>5417.1875476045798</v>
      </c>
      <c r="X43" s="173">
        <f t="shared" si="37"/>
        <v>479.35671054105643</v>
      </c>
      <c r="Y43" s="173">
        <f t="shared" si="37"/>
        <v>302.43088420375079</v>
      </c>
      <c r="Z43" s="173">
        <f t="shared" si="37"/>
        <v>4104.4571139999998</v>
      </c>
      <c r="AA43" s="173">
        <v>5949.5437314878063</v>
      </c>
      <c r="AB43" s="173">
        <f t="shared" si="37"/>
        <v>3183.6645245121967</v>
      </c>
      <c r="AC43" s="173">
        <f t="shared" si="37"/>
        <v>2959.4384650224715</v>
      </c>
      <c r="AD43" s="173">
        <f t="shared" si="37"/>
        <v>4426.469493906613</v>
      </c>
      <c r="AE43" s="173">
        <f t="shared" si="37"/>
        <v>2937.0783612140935</v>
      </c>
      <c r="AF43" s="173">
        <f t="shared" si="37"/>
        <v>3516.4462597240599</v>
      </c>
      <c r="AG43" s="173">
        <f t="shared" si="37"/>
        <v>10002.868455956659</v>
      </c>
      <c r="AH43" s="99">
        <f t="shared" si="37"/>
        <v>5814.0191515539946</v>
      </c>
      <c r="AI43" s="99">
        <f t="shared" si="37"/>
        <v>8242.6927496686585</v>
      </c>
      <c r="AJ43" s="99">
        <f>AJ27+AJ35+AJ37-AJ42</f>
        <v>10053.973032004738</v>
      </c>
      <c r="AK43" s="99">
        <f t="shared" si="37"/>
        <v>2354.7181741028789</v>
      </c>
      <c r="AL43" s="99">
        <f>AL27+AL35+AL37-AL42</f>
        <v>3707.7031730824692</v>
      </c>
      <c r="AM43" s="99">
        <v>2267.1254964807722</v>
      </c>
      <c r="AN43" s="99">
        <v>792.86875443680401</v>
      </c>
      <c r="AO43" s="93">
        <f>AO27+AO35+AO37-AO42</f>
        <v>-1515.5886047614595</v>
      </c>
      <c r="AP43" s="164"/>
      <c r="AQ43" s="163"/>
      <c r="AR43" s="163"/>
      <c r="AS43" s="163"/>
      <c r="AT43" s="163"/>
      <c r="AU43" s="163"/>
      <c r="AV43" s="107"/>
      <c r="AW43" s="107"/>
      <c r="AX43" s="174"/>
      <c r="AY43" s="40"/>
      <c r="AZ43" s="115">
        <v>5252.1088930649803</v>
      </c>
      <c r="BA43" s="40">
        <v>0</v>
      </c>
      <c r="BB43" s="40">
        <v>-3.529094101395458E-7</v>
      </c>
      <c r="BC43" s="40">
        <v>0</v>
      </c>
      <c r="BD43" s="40">
        <v>0</v>
      </c>
      <c r="BE43" s="40">
        <v>0</v>
      </c>
      <c r="BF43" s="40">
        <v>-9463.801670922654</v>
      </c>
      <c r="BG43" s="40">
        <v>6066.2530191556853</v>
      </c>
      <c r="BH43" s="175">
        <v>792.86844600002837</v>
      </c>
      <c r="BI43" s="40"/>
      <c r="BJ43" s="40"/>
      <c r="BK43" s="40"/>
      <c r="BN43" s="102"/>
    </row>
    <row r="44" spans="1:66" s="137" customFormat="1" x14ac:dyDescent="0.3">
      <c r="A44" s="134" t="s">
        <v>80</v>
      </c>
      <c r="B44" s="138" t="s">
        <v>81</v>
      </c>
      <c r="C44" s="145">
        <f t="shared" ref="C44:F44" si="38">(C43+C30)/C31</f>
        <v>2.4560054012677308</v>
      </c>
      <c r="D44" s="145">
        <f t="shared" si="38"/>
        <v>3.2834633288201602</v>
      </c>
      <c r="E44" s="145">
        <f t="shared" si="38"/>
        <v>0.56917630280227949</v>
      </c>
      <c r="F44" s="145">
        <f t="shared" si="38"/>
        <v>0.31639787368792643</v>
      </c>
      <c r="G44" s="145">
        <f>(G43+G30)/G31</f>
        <v>0.31089177369659809</v>
      </c>
      <c r="H44" s="145">
        <f t="shared" ref="H44:Z44" si="39">(H43+H30)/H31</f>
        <v>1.1547502305985804</v>
      </c>
      <c r="I44" s="145">
        <f>(I43+I30)/I31</f>
        <v>3.1462915936106399</v>
      </c>
      <c r="J44" s="145">
        <f>(J43+J30)/J31</f>
        <v>3.9783514879701531</v>
      </c>
      <c r="K44" s="145">
        <f>(K43+K30)/K31</f>
        <v>4.6113319058785187</v>
      </c>
      <c r="L44" s="145"/>
      <c r="M44" s="146">
        <f>AL44+AM44+AN44+AO44</f>
        <v>0.76043576575168381</v>
      </c>
      <c r="N44" s="147">
        <f t="shared" si="39"/>
        <v>0.10195924313969945</v>
      </c>
      <c r="O44" s="145">
        <f t="shared" si="39"/>
        <v>4.4509256568561736E-2</v>
      </c>
      <c r="P44" s="145">
        <f t="shared" si="39"/>
        <v>0.22644781946622444</v>
      </c>
      <c r="Q44" s="145">
        <f t="shared" si="39"/>
        <v>-9.7512866471400228E-2</v>
      </c>
      <c r="R44" s="145">
        <f t="shared" si="39"/>
        <v>8.6290604498582488E-2</v>
      </c>
      <c r="S44" s="145">
        <f t="shared" si="39"/>
        <v>0.31783126151052438</v>
      </c>
      <c r="T44" s="145">
        <f t="shared" si="39"/>
        <v>0.13187479062511712</v>
      </c>
      <c r="U44" s="145">
        <f t="shared" si="39"/>
        <v>-0.22510488293762621</v>
      </c>
      <c r="V44" s="145">
        <f t="shared" si="39"/>
        <v>3.1445169830443424E-2</v>
      </c>
      <c r="W44" s="145">
        <f t="shared" si="39"/>
        <v>1.0708623834761568</v>
      </c>
      <c r="X44" s="145">
        <f t="shared" si="39"/>
        <v>4.4596534064234715E-2</v>
      </c>
      <c r="Y44" s="145">
        <f t="shared" si="39"/>
        <v>7.8461432277453381E-3</v>
      </c>
      <c r="Z44" s="145">
        <f t="shared" si="39"/>
        <v>0.79822939179106611</v>
      </c>
      <c r="AA44" s="145">
        <v>1.1817349343503296</v>
      </c>
      <c r="AB44" s="145">
        <f t="shared" ref="AB44:AE44" si="40">(AB43+AB30)/AB31</f>
        <v>0.60647385488038252</v>
      </c>
      <c r="AC44" s="145">
        <f t="shared" si="40"/>
        <v>0.55989857631495754</v>
      </c>
      <c r="AD44" s="145">
        <f t="shared" si="40"/>
        <v>0.86566511300965976</v>
      </c>
      <c r="AE44" s="145">
        <f t="shared" si="40"/>
        <v>0.55569591405874119</v>
      </c>
      <c r="AF44" s="145">
        <f>(AF43+AF30)/AF31</f>
        <v>0.64247234001008913</v>
      </c>
      <c r="AG44" s="145">
        <f>J44-AD44-AE44-AF44</f>
        <v>1.9145181208916631</v>
      </c>
      <c r="AH44" s="145">
        <f>(AH43+AH30)/AH31</f>
        <v>1.039280442845081</v>
      </c>
      <c r="AI44" s="145">
        <f>ROUND((AI43+AI30)/AI31,2)</f>
        <v>1.45</v>
      </c>
      <c r="AJ44" s="145">
        <f>(AJ43+AJ30)/AJ31</f>
        <v>1.7528168595482341</v>
      </c>
      <c r="AK44" s="145">
        <f>K44-AH44-AI44-AJ44</f>
        <v>0.36923460348520321</v>
      </c>
      <c r="AL44" s="145">
        <f>(AL43+AL30)/AL31</f>
        <v>0.61426078518916916</v>
      </c>
      <c r="AM44" s="145">
        <f>(AM43+AM30)/AM31</f>
        <v>0.35716913966110292</v>
      </c>
      <c r="AN44" s="145">
        <f>(AN43+AN30)/AN31</f>
        <v>9.4078962817602016E-2</v>
      </c>
      <c r="AO44" s="146">
        <f>(AO43+AO30)/AO31</f>
        <v>-0.30507312191619013</v>
      </c>
      <c r="AP44" s="148"/>
      <c r="AQ44" s="148"/>
      <c r="AR44" s="145"/>
      <c r="AS44" s="145"/>
      <c r="AT44" s="145"/>
      <c r="AU44" s="145"/>
      <c r="AV44" s="177"/>
      <c r="AW44" s="177"/>
      <c r="AX44" s="177"/>
      <c r="AY44" s="40"/>
      <c r="AZ44" s="178">
        <v>0.7604357657516837</v>
      </c>
      <c r="BA44" s="40">
        <v>0</v>
      </c>
      <c r="BB44" s="40">
        <v>-7.3304695646925211E-11</v>
      </c>
      <c r="BC44" s="40">
        <v>0</v>
      </c>
      <c r="BD44" s="40">
        <v>0</v>
      </c>
      <c r="BE44" s="40">
        <v>-0.46451812089166333</v>
      </c>
      <c r="BF44" s="40">
        <v>-1.8479185802516485</v>
      </c>
      <c r="BG44" s="40">
        <v>0.97142992485027202</v>
      </c>
      <c r="BH44" s="145">
        <f>(BH43+BH30)/BH31</f>
        <v>9.4078907882358606E-2</v>
      </c>
      <c r="BI44" s="40"/>
      <c r="BJ44" s="40"/>
      <c r="BK44" s="40"/>
      <c r="BN44" s="102"/>
    </row>
    <row r="45" spans="1:66" s="29" customFormat="1" ht="25" x14ac:dyDescent="0.5">
      <c r="A45" s="214" t="s">
        <v>89</v>
      </c>
      <c r="B45" s="77"/>
      <c r="C45" s="27"/>
      <c r="D45" s="27"/>
      <c r="E45" s="27"/>
      <c r="F45" s="27"/>
      <c r="G45" s="78"/>
      <c r="H45" s="78"/>
      <c r="I45" s="78"/>
      <c r="J45" s="78"/>
      <c r="K45" s="78"/>
      <c r="L45" s="78"/>
      <c r="M45" s="79"/>
      <c r="N45" s="154"/>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9"/>
      <c r="AP45" s="78"/>
      <c r="AQ45" s="78"/>
      <c r="AR45" s="78"/>
      <c r="AS45" s="78"/>
      <c r="AT45" s="78"/>
      <c r="AU45" s="78"/>
      <c r="AV45" s="155"/>
      <c r="AW45" s="155"/>
      <c r="AX45" s="155"/>
      <c r="AY45" s="40"/>
      <c r="AZ45" s="40"/>
      <c r="BA45" s="40">
        <v>0</v>
      </c>
      <c r="BB45" s="40">
        <v>0</v>
      </c>
      <c r="BC45" s="40">
        <v>0</v>
      </c>
      <c r="BD45" s="40">
        <v>0</v>
      </c>
      <c r="BE45" s="40">
        <v>0</v>
      </c>
      <c r="BF45" s="40">
        <v>0</v>
      </c>
      <c r="BG45" s="40">
        <v>0</v>
      </c>
      <c r="BH45" s="78"/>
      <c r="BI45" s="40"/>
      <c r="BJ45" s="40"/>
      <c r="BK45" s="40"/>
    </row>
    <row r="46" spans="1:66" x14ac:dyDescent="0.3">
      <c r="A46" s="3" t="s">
        <v>90</v>
      </c>
      <c r="B46" s="2" t="s">
        <v>64</v>
      </c>
      <c r="C46" s="110">
        <v>32068</v>
      </c>
      <c r="D46" s="110">
        <v>61346</v>
      </c>
      <c r="E46" s="110">
        <v>80629.5</v>
      </c>
      <c r="F46" s="110">
        <v>85266.07</v>
      </c>
      <c r="G46" s="110">
        <v>73293.569863471726</v>
      </c>
      <c r="H46" s="110">
        <v>83606.256000000008</v>
      </c>
      <c r="I46" s="110">
        <v>102105.549</v>
      </c>
      <c r="J46" s="110">
        <v>95785.069999999992</v>
      </c>
      <c r="K46" s="110">
        <f>AK46</f>
        <v>136764.42213999998</v>
      </c>
      <c r="L46" s="110"/>
      <c r="M46" s="93">
        <v>146951.25800000003</v>
      </c>
      <c r="N46" s="113">
        <v>80750.8</v>
      </c>
      <c r="O46" s="110">
        <v>81514.714000000007</v>
      </c>
      <c r="P46" s="110">
        <v>81631.187999999995</v>
      </c>
      <c r="Q46" s="110">
        <v>85266.07</v>
      </c>
      <c r="R46" s="110">
        <v>82872.926999999996</v>
      </c>
      <c r="S46" s="110">
        <v>82279.580249575112</v>
      </c>
      <c r="T46" s="110">
        <v>80253.555769527709</v>
      </c>
      <c r="U46" s="110">
        <v>73293.569863471726</v>
      </c>
      <c r="V46" s="110">
        <v>72039.027667787741</v>
      </c>
      <c r="W46" s="110">
        <v>79030.668024987623</v>
      </c>
      <c r="X46" s="110">
        <v>84997.556000000011</v>
      </c>
      <c r="Y46" s="110">
        <v>83606.256000000008</v>
      </c>
      <c r="Z46" s="110">
        <v>100455.768</v>
      </c>
      <c r="AA46" s="110">
        <v>106954.18999999999</v>
      </c>
      <c r="AB46" s="110">
        <v>99326.966000000015</v>
      </c>
      <c r="AC46" s="110">
        <f>I46</f>
        <v>102105.549</v>
      </c>
      <c r="AD46" s="110">
        <v>98501.267000000007</v>
      </c>
      <c r="AE46" s="110">
        <v>106689.10248027041</v>
      </c>
      <c r="AF46" s="110">
        <v>92766.872999999992</v>
      </c>
      <c r="AG46" s="110">
        <f>J46</f>
        <v>95785.069999999992</v>
      </c>
      <c r="AH46" s="110">
        <v>90728.180000000008</v>
      </c>
      <c r="AI46" s="110">
        <v>113545.432</v>
      </c>
      <c r="AJ46" s="110">
        <v>117788.95699999999</v>
      </c>
      <c r="AK46" s="110">
        <v>136764.42213999998</v>
      </c>
      <c r="AL46" s="110">
        <v>146435.27600000001</v>
      </c>
      <c r="AM46" s="110">
        <v>145317.351</v>
      </c>
      <c r="AN46" s="110">
        <v>143347.40800000002</v>
      </c>
      <c r="AO46" s="93">
        <v>146951.25800000003</v>
      </c>
      <c r="AP46" s="119"/>
      <c r="AQ46" s="119"/>
      <c r="AR46" s="110"/>
      <c r="AS46" s="110"/>
      <c r="AT46" s="110"/>
      <c r="AU46" s="110"/>
      <c r="AV46" s="97"/>
      <c r="AW46" s="97"/>
      <c r="AX46" s="97"/>
      <c r="AY46" s="40"/>
      <c r="AZ46" s="40"/>
      <c r="BA46" s="40">
        <v>0</v>
      </c>
      <c r="BB46" s="40">
        <v>0</v>
      </c>
      <c r="BC46" s="40">
        <v>0</v>
      </c>
      <c r="BD46" s="40">
        <v>0</v>
      </c>
      <c r="BE46" s="40">
        <v>0</v>
      </c>
      <c r="BF46" s="40">
        <v>136764.42213999998</v>
      </c>
      <c r="BG46" s="40">
        <v>145317.351</v>
      </c>
      <c r="BH46" s="179">
        <v>141428.43800000002</v>
      </c>
      <c r="BI46" s="40"/>
      <c r="BJ46" s="40">
        <v>-1918.9699999999998</v>
      </c>
      <c r="BK46" s="40"/>
    </row>
    <row r="47" spans="1:66" x14ac:dyDescent="0.3">
      <c r="A47" s="3" t="s">
        <v>91</v>
      </c>
      <c r="B47" s="2" t="s">
        <v>64</v>
      </c>
      <c r="C47" s="110">
        <v>-2024</v>
      </c>
      <c r="D47" s="110">
        <v>-17707</v>
      </c>
      <c r="E47" s="110">
        <v>-4630.9381259041384</v>
      </c>
      <c r="F47" s="110">
        <v>-4352.061463102631</v>
      </c>
      <c r="G47" s="110">
        <v>-10638.0321247388</v>
      </c>
      <c r="H47" s="110">
        <v>-4272.0353064633837</v>
      </c>
      <c r="I47" s="110">
        <v>-4577.0329008658773</v>
      </c>
      <c r="J47" s="110">
        <v>-6818.0423681090706</v>
      </c>
      <c r="K47" s="110">
        <f>AK47</f>
        <v>-5354.1564303541636</v>
      </c>
      <c r="L47" s="110"/>
      <c r="M47" s="111">
        <v>-10656.225502960759</v>
      </c>
      <c r="N47" s="113">
        <v>-5740.9826943598855</v>
      </c>
      <c r="O47" s="110">
        <v>-4421.292337585799</v>
      </c>
      <c r="P47" s="110">
        <v>-3779.4263705572603</v>
      </c>
      <c r="Q47" s="110">
        <v>-4352.061463102631</v>
      </c>
      <c r="R47" s="110">
        <v>-4517.9709426267864</v>
      </c>
      <c r="S47" s="110">
        <v>-4031.4262709832465</v>
      </c>
      <c r="T47" s="110">
        <v>-3809.3287502371727</v>
      </c>
      <c r="U47" s="110">
        <v>-10638.0321247388</v>
      </c>
      <c r="V47" s="110">
        <v>-14262.041877536063</v>
      </c>
      <c r="W47" s="110">
        <v>-6032.5445152640605</v>
      </c>
      <c r="X47" s="110">
        <v>-5298.3026745105944</v>
      </c>
      <c r="Y47" s="110">
        <v>-4272.0353064633837</v>
      </c>
      <c r="Z47" s="110">
        <v>-7833.3299474426831</v>
      </c>
      <c r="AA47" s="110">
        <v>-4613.255366141505</v>
      </c>
      <c r="AB47" s="110">
        <v>-4091.5626393348684</v>
      </c>
      <c r="AC47" s="110">
        <f>I47</f>
        <v>-4577.0329008658773</v>
      </c>
      <c r="AD47" s="110">
        <v>-5128.0085650903056</v>
      </c>
      <c r="AE47" s="110">
        <v>-5514.4246033218324</v>
      </c>
      <c r="AF47" s="110">
        <v>-4556.8997920644651</v>
      </c>
      <c r="AG47" s="110">
        <f>J47</f>
        <v>-6818.0423681090706</v>
      </c>
      <c r="AH47" s="110">
        <v>-13206.035969011054</v>
      </c>
      <c r="AI47" s="110">
        <v>-22662.716438063755</v>
      </c>
      <c r="AJ47" s="110">
        <v>-11283.192469024207</v>
      </c>
      <c r="AK47" s="110">
        <v>-5354.1564303541636</v>
      </c>
      <c r="AL47" s="110">
        <v>-6570.6960134551946</v>
      </c>
      <c r="AM47" s="110">
        <v>-8295.5737107312525</v>
      </c>
      <c r="AN47" s="110">
        <v>-10968.865760275232</v>
      </c>
      <c r="AO47" s="111">
        <v>-10656.225502960759</v>
      </c>
      <c r="AP47" s="110"/>
      <c r="AQ47" s="110"/>
      <c r="AR47" s="110"/>
      <c r="AS47" s="110"/>
      <c r="AT47" s="110"/>
      <c r="AU47" s="110"/>
      <c r="AV47" s="97"/>
      <c r="AW47" s="97"/>
      <c r="AX47" s="97"/>
      <c r="AY47" s="40"/>
      <c r="AZ47" s="40"/>
      <c r="BA47" s="40">
        <v>0</v>
      </c>
      <c r="BB47" s="40">
        <v>0</v>
      </c>
      <c r="BC47" s="40">
        <v>0</v>
      </c>
      <c r="BD47" s="40">
        <v>0</v>
      </c>
      <c r="BE47" s="40">
        <v>0</v>
      </c>
      <c r="BF47" s="40">
        <v>-5354.1564303541636</v>
      </c>
      <c r="BG47" s="40">
        <v>-8295.5737107312525</v>
      </c>
      <c r="BH47" s="123">
        <v>-11266.088875051268</v>
      </c>
      <c r="BI47" s="40"/>
      <c r="BJ47" s="40">
        <v>-297.22311477603597</v>
      </c>
      <c r="BK47" s="40"/>
    </row>
    <row r="48" spans="1:66" x14ac:dyDescent="0.3">
      <c r="A48" s="3" t="s">
        <v>92</v>
      </c>
      <c r="B48" s="2" t="s">
        <v>64</v>
      </c>
      <c r="C48" s="110">
        <f t="shared" ref="C48" si="41">C46+C47</f>
        <v>30044</v>
      </c>
      <c r="D48" s="110">
        <f>D46+D47</f>
        <v>43639</v>
      </c>
      <c r="E48" s="110">
        <f>E46+E47</f>
        <v>75998.56187409586</v>
      </c>
      <c r="F48" s="110">
        <f>F46+F47</f>
        <v>80914.008536897381</v>
      </c>
      <c r="G48" s="110">
        <f>G46+G47</f>
        <v>62655.537738732928</v>
      </c>
      <c r="H48" s="110">
        <f t="shared" ref="H48:J48" si="42">H46+H47</f>
        <v>79334.220693536627</v>
      </c>
      <c r="I48" s="110">
        <f t="shared" si="42"/>
        <v>97528.516099134125</v>
      </c>
      <c r="J48" s="110">
        <f t="shared" si="42"/>
        <v>88967.027631890916</v>
      </c>
      <c r="K48" s="110">
        <f>K46+K47</f>
        <v>131410.26570964581</v>
      </c>
      <c r="L48" s="110"/>
      <c r="M48" s="111">
        <f>M46+M47</f>
        <v>136295.03249703927</v>
      </c>
      <c r="N48" s="113">
        <f t="shared" ref="N48:Z48" si="43">N46+N47</f>
        <v>75009.817305640114</v>
      </c>
      <c r="O48" s="110">
        <f t="shared" si="43"/>
        <v>77093.421662414214</v>
      </c>
      <c r="P48" s="110">
        <f t="shared" si="43"/>
        <v>77851.761629442728</v>
      </c>
      <c r="Q48" s="110">
        <f t="shared" si="43"/>
        <v>80914.008536897381</v>
      </c>
      <c r="R48" s="110">
        <f t="shared" si="43"/>
        <v>78354.956057373216</v>
      </c>
      <c r="S48" s="110">
        <f t="shared" si="43"/>
        <v>78248.153978591872</v>
      </c>
      <c r="T48" s="110">
        <f t="shared" si="43"/>
        <v>76444.227019290542</v>
      </c>
      <c r="U48" s="110">
        <f t="shared" si="43"/>
        <v>62655.537738732928</v>
      </c>
      <c r="V48" s="110">
        <f t="shared" si="43"/>
        <v>57776.985790251681</v>
      </c>
      <c r="W48" s="110">
        <f t="shared" si="43"/>
        <v>72998.123509723562</v>
      </c>
      <c r="X48" s="110">
        <f t="shared" si="43"/>
        <v>79699.253325489422</v>
      </c>
      <c r="Y48" s="110">
        <f t="shared" si="43"/>
        <v>79334.220693536627</v>
      </c>
      <c r="Z48" s="110">
        <f t="shared" si="43"/>
        <v>92622.438052557307</v>
      </c>
      <c r="AA48" s="110">
        <v>102340.93463385849</v>
      </c>
      <c r="AB48" s="110">
        <f t="shared" ref="AB48:AF48" si="44">AB46+AB47</f>
        <v>95235.40336066515</v>
      </c>
      <c r="AC48" s="110">
        <f t="shared" si="44"/>
        <v>97528.516099134125</v>
      </c>
      <c r="AD48" s="110">
        <f t="shared" si="44"/>
        <v>93373.258434909701</v>
      </c>
      <c r="AE48" s="110">
        <f t="shared" si="44"/>
        <v>101174.67787694857</v>
      </c>
      <c r="AF48" s="110">
        <f t="shared" si="44"/>
        <v>88209.973207935531</v>
      </c>
      <c r="AG48" s="110">
        <f>AG46+AG47</f>
        <v>88967.027631890916</v>
      </c>
      <c r="AH48" s="110">
        <f t="shared" ref="AH48:AM48" si="45">AH46+AH47</f>
        <v>77522.144030988959</v>
      </c>
      <c r="AI48" s="110">
        <f t="shared" si="45"/>
        <v>90882.715561936246</v>
      </c>
      <c r="AJ48" s="110">
        <f t="shared" si="45"/>
        <v>106505.76453097579</v>
      </c>
      <c r="AK48" s="110">
        <f t="shared" si="45"/>
        <v>131410.26570964581</v>
      </c>
      <c r="AL48" s="110">
        <f t="shared" si="45"/>
        <v>139864.57998654482</v>
      </c>
      <c r="AM48" s="110">
        <f t="shared" si="45"/>
        <v>137021.77728926874</v>
      </c>
      <c r="AN48" s="110">
        <f>AN46+AN47</f>
        <v>132378.5422397248</v>
      </c>
      <c r="AO48" s="111">
        <f>AO46+AO47</f>
        <v>136295.03249703927</v>
      </c>
      <c r="AP48" s="113"/>
      <c r="AQ48" s="110"/>
      <c r="AR48" s="110"/>
      <c r="AS48" s="110"/>
      <c r="AT48" s="110"/>
      <c r="AU48" s="110"/>
      <c r="AV48" s="97"/>
      <c r="AW48" s="97"/>
      <c r="AX48" s="97"/>
      <c r="AY48" s="40"/>
      <c r="AZ48" s="40"/>
      <c r="BA48" s="40">
        <v>0</v>
      </c>
      <c r="BB48" s="40">
        <v>0</v>
      </c>
      <c r="BC48" s="40">
        <v>0</v>
      </c>
      <c r="BD48" s="40">
        <v>0</v>
      </c>
      <c r="BE48" s="40">
        <v>0</v>
      </c>
      <c r="BF48" s="40">
        <v>88758.440448305846</v>
      </c>
      <c r="BG48" s="40">
        <v>137021.77728926874</v>
      </c>
      <c r="BH48" s="119">
        <f>BH46+BH47</f>
        <v>130162.34912494876</v>
      </c>
      <c r="BI48" s="40"/>
      <c r="BJ48" s="40"/>
      <c r="BK48" s="40"/>
    </row>
    <row r="49" spans="1:66" x14ac:dyDescent="0.3">
      <c r="A49" s="3" t="s">
        <v>93</v>
      </c>
      <c r="B49" s="2" t="s">
        <v>64</v>
      </c>
      <c r="C49" s="110">
        <v>0</v>
      </c>
      <c r="D49" s="110">
        <v>-6692</v>
      </c>
      <c r="E49" s="110">
        <v>-4937.3659093819924</v>
      </c>
      <c r="F49" s="110">
        <v>-7922.7349999999997</v>
      </c>
      <c r="G49" s="110">
        <v>-4642.7640000000001</v>
      </c>
      <c r="H49" s="110">
        <v>-12037.809103577802</v>
      </c>
      <c r="I49" s="110">
        <v>-16490.128710519584</v>
      </c>
      <c r="J49" s="110">
        <v>-24952.00588455168</v>
      </c>
      <c r="K49" s="110">
        <f>AK49</f>
        <v>-39578.094401281625</v>
      </c>
      <c r="L49" s="110"/>
      <c r="M49" s="111">
        <v>-44647.219588924323</v>
      </c>
      <c r="N49" s="113">
        <v>-7102.0716410933301</v>
      </c>
      <c r="O49" s="110">
        <v>-6676.3022775914696</v>
      </c>
      <c r="P49" s="110">
        <v>-6705.2207351291809</v>
      </c>
      <c r="Q49" s="110">
        <v>-7922.7349999999997</v>
      </c>
      <c r="R49" s="110">
        <v>-5556.8604547102332</v>
      </c>
      <c r="S49" s="110">
        <v>-6189.1612591057401</v>
      </c>
      <c r="T49" s="110">
        <v>-6188.1859999999997</v>
      </c>
      <c r="U49" s="110">
        <v>-4642.7640000000001</v>
      </c>
      <c r="V49" s="110">
        <v>-5158.0341910898405</v>
      </c>
      <c r="W49" s="110">
        <v>-5568.6256771612698</v>
      </c>
      <c r="X49" s="110">
        <v>-10528.984727162579</v>
      </c>
      <c r="Y49" s="110">
        <v>-12037.809103577802</v>
      </c>
      <c r="Z49" s="110">
        <v>-27717.566694500369</v>
      </c>
      <c r="AA49" s="110">
        <v>-14042.493097259294</v>
      </c>
      <c r="AB49" s="110">
        <v>-14262.751060759279</v>
      </c>
      <c r="AC49" s="110">
        <f>I49</f>
        <v>-16490.128710519584</v>
      </c>
      <c r="AD49" s="110">
        <v>-18421.679024350226</v>
      </c>
      <c r="AE49" s="110">
        <v>-21586.360719009928</v>
      </c>
      <c r="AF49" s="110">
        <v>-25136.717668448793</v>
      </c>
      <c r="AG49" s="110">
        <f>J49</f>
        <v>-24952.00588455168</v>
      </c>
      <c r="AH49" s="110">
        <v>-27236.301417741004</v>
      </c>
      <c r="AI49" s="110">
        <v>-26376.062210200398</v>
      </c>
      <c r="AJ49" s="110">
        <v>-27315.63193477357</v>
      </c>
      <c r="AK49" s="110">
        <v>-39578.094401281625</v>
      </c>
      <c r="AL49" s="110">
        <v>-41019.585764069991</v>
      </c>
      <c r="AM49" s="110">
        <v>-42671.184816743858</v>
      </c>
      <c r="AN49" s="110">
        <v>-44844.063242771415</v>
      </c>
      <c r="AO49" s="111">
        <v>-44647.219588924323</v>
      </c>
      <c r="AP49" s="110"/>
      <c r="AQ49" s="110"/>
      <c r="AR49" s="110"/>
      <c r="AS49" s="110"/>
      <c r="AT49" s="110"/>
      <c r="AU49" s="110"/>
      <c r="AV49" s="97"/>
      <c r="AW49" s="97"/>
      <c r="AX49" s="97"/>
      <c r="AY49" s="40"/>
      <c r="AZ49" s="40"/>
      <c r="BA49" s="40">
        <v>0</v>
      </c>
      <c r="BB49" s="40">
        <v>0</v>
      </c>
      <c r="BC49" s="40">
        <v>0</v>
      </c>
      <c r="BD49" s="40">
        <v>0</v>
      </c>
      <c r="BE49" s="40">
        <v>0</v>
      </c>
      <c r="BF49" s="40">
        <v>-35614.216593781624</v>
      </c>
      <c r="BG49" s="40">
        <v>-42671.184816743858</v>
      </c>
      <c r="BH49" s="109">
        <v>-44844.063242771415</v>
      </c>
      <c r="BI49" s="40"/>
      <c r="BJ49" s="40"/>
      <c r="BK49" s="40"/>
    </row>
    <row r="50" spans="1:66" s="176" customFormat="1" x14ac:dyDescent="0.3">
      <c r="A50" s="176" t="s">
        <v>94</v>
      </c>
      <c r="B50" s="9" t="s">
        <v>64</v>
      </c>
      <c r="C50" s="99">
        <f t="shared" ref="C50:H50" si="46">C48+C49</f>
        <v>30044</v>
      </c>
      <c r="D50" s="99">
        <f t="shared" si="46"/>
        <v>36947</v>
      </c>
      <c r="E50" s="99">
        <f t="shared" si="46"/>
        <v>71061.195964713872</v>
      </c>
      <c r="F50" s="99">
        <f t="shared" si="46"/>
        <v>72991.273536897381</v>
      </c>
      <c r="G50" s="99">
        <f t="shared" si="46"/>
        <v>58012.773738732925</v>
      </c>
      <c r="H50" s="99">
        <f t="shared" si="46"/>
        <v>67296.411589958821</v>
      </c>
      <c r="I50" s="99">
        <f>I48+I49</f>
        <v>81038.387388614545</v>
      </c>
      <c r="J50" s="99">
        <f>J48+J49</f>
        <v>64015.02174733924</v>
      </c>
      <c r="K50" s="99">
        <f>K48+K49</f>
        <v>91832.171308364195</v>
      </c>
      <c r="L50" s="99"/>
      <c r="M50" s="93">
        <f>M48+M49</f>
        <v>91647.812908114953</v>
      </c>
      <c r="N50" s="180">
        <f t="shared" ref="N50:Z50" si="47">N48+N49</f>
        <v>67907.74566454679</v>
      </c>
      <c r="O50" s="99">
        <f t="shared" si="47"/>
        <v>70417.119384822741</v>
      </c>
      <c r="P50" s="99">
        <f t="shared" si="47"/>
        <v>71146.540894313541</v>
      </c>
      <c r="Q50" s="99">
        <f t="shared" si="47"/>
        <v>72991.273536897381</v>
      </c>
      <c r="R50" s="99">
        <f t="shared" si="47"/>
        <v>72798.095602662986</v>
      </c>
      <c r="S50" s="99">
        <f t="shared" si="47"/>
        <v>72058.992719486138</v>
      </c>
      <c r="T50" s="99">
        <f t="shared" si="47"/>
        <v>70256.04101929054</v>
      </c>
      <c r="U50" s="99">
        <f t="shared" si="47"/>
        <v>58012.773738732925</v>
      </c>
      <c r="V50" s="99">
        <f t="shared" si="47"/>
        <v>52618.951599161839</v>
      </c>
      <c r="W50" s="99">
        <f t="shared" si="47"/>
        <v>67429.497832562294</v>
      </c>
      <c r="X50" s="99">
        <f t="shared" si="47"/>
        <v>69170.268598326846</v>
      </c>
      <c r="Y50" s="99">
        <f t="shared" si="47"/>
        <v>67296.411589958821</v>
      </c>
      <c r="Z50" s="99">
        <f t="shared" si="47"/>
        <v>64904.871358056938</v>
      </c>
      <c r="AA50" s="99">
        <v>88298.441536599188</v>
      </c>
      <c r="AB50" s="99">
        <f t="shared" ref="AB50:AM50" si="48">AB48+AB49</f>
        <v>80972.652299905865</v>
      </c>
      <c r="AC50" s="99">
        <f t="shared" si="48"/>
        <v>81038.387388614545</v>
      </c>
      <c r="AD50" s="99">
        <f t="shared" si="48"/>
        <v>74951.579410559469</v>
      </c>
      <c r="AE50" s="99">
        <f t="shared" si="48"/>
        <v>79588.31715793864</v>
      </c>
      <c r="AF50" s="99">
        <f t="shared" si="48"/>
        <v>63073.255539486738</v>
      </c>
      <c r="AG50" s="99">
        <f t="shared" si="48"/>
        <v>64015.02174733924</v>
      </c>
      <c r="AH50" s="99">
        <f t="shared" si="48"/>
        <v>50285.842613247951</v>
      </c>
      <c r="AI50" s="99">
        <f t="shared" si="48"/>
        <v>64506.653351735848</v>
      </c>
      <c r="AJ50" s="99">
        <f t="shared" si="48"/>
        <v>79190.132596202224</v>
      </c>
      <c r="AK50" s="99">
        <f t="shared" si="48"/>
        <v>91832.171308364195</v>
      </c>
      <c r="AL50" s="99">
        <f t="shared" si="48"/>
        <v>98844.994222474837</v>
      </c>
      <c r="AM50" s="99">
        <f t="shared" si="48"/>
        <v>94350.592472524877</v>
      </c>
      <c r="AN50" s="99">
        <f>AN48+AN49</f>
        <v>87534.478996953389</v>
      </c>
      <c r="AO50" s="93">
        <f>AO48+AO49</f>
        <v>91647.812908114953</v>
      </c>
      <c r="AP50" s="180"/>
      <c r="AQ50" s="99"/>
      <c r="AR50" s="99"/>
      <c r="AS50" s="99"/>
      <c r="AT50" s="99"/>
      <c r="AU50" s="99"/>
      <c r="AV50" s="107"/>
      <c r="AW50" s="107"/>
      <c r="AX50" s="107"/>
      <c r="AY50" s="40"/>
      <c r="AZ50" s="40"/>
      <c r="BA50" s="40">
        <v>0</v>
      </c>
      <c r="BB50" s="40">
        <v>0</v>
      </c>
      <c r="BC50" s="40">
        <v>0</v>
      </c>
      <c r="BD50" s="40">
        <v>0</v>
      </c>
      <c r="BE50" s="40"/>
      <c r="BF50" s="40">
        <v>53144.223854524229</v>
      </c>
      <c r="BG50" s="40">
        <v>94350.592472524877</v>
      </c>
      <c r="BH50" s="181">
        <f>BH48+BH49</f>
        <v>85318.285882177341</v>
      </c>
      <c r="BI50" s="40"/>
      <c r="BJ50" s="40"/>
      <c r="BK50" s="40"/>
    </row>
    <row r="51" spans="1:66" s="176" customFormat="1" x14ac:dyDescent="0.3">
      <c r="A51" s="176" t="s">
        <v>95</v>
      </c>
      <c r="B51" s="9" t="s">
        <v>64</v>
      </c>
      <c r="C51" s="99">
        <v>32241</v>
      </c>
      <c r="D51" s="99">
        <v>58766</v>
      </c>
      <c r="E51" s="99">
        <v>56564.706999999995</v>
      </c>
      <c r="F51" s="99">
        <v>60434.997394367107</v>
      </c>
      <c r="G51" s="99">
        <v>74609.631248535894</v>
      </c>
      <c r="H51" s="99">
        <v>82952.963000000003</v>
      </c>
      <c r="I51" s="99">
        <v>91814.931000000011</v>
      </c>
      <c r="J51" s="99">
        <v>118986.692</v>
      </c>
      <c r="K51" s="99">
        <f>AK51</f>
        <v>151855.35529600002</v>
      </c>
      <c r="L51" s="99"/>
      <c r="M51" s="93">
        <f>AO51</f>
        <v>138167.29</v>
      </c>
      <c r="N51" s="180">
        <v>54007.3</v>
      </c>
      <c r="O51" s="99">
        <v>57234.82</v>
      </c>
      <c r="P51" s="99">
        <v>58760.79</v>
      </c>
      <c r="Q51" s="99">
        <v>61567.762999999999</v>
      </c>
      <c r="R51" s="99">
        <v>60309.250280780216</v>
      </c>
      <c r="S51" s="99">
        <v>62078.504239036483</v>
      </c>
      <c r="T51" s="99">
        <v>60179.359454840363</v>
      </c>
      <c r="U51" s="99">
        <f>G51</f>
        <v>74609.631248535894</v>
      </c>
      <c r="V51" s="99">
        <v>72060.992946355676</v>
      </c>
      <c r="W51" s="99">
        <v>79427.692673019992</v>
      </c>
      <c r="X51" s="99">
        <v>84081.222673019991</v>
      </c>
      <c r="Y51" s="99">
        <v>82952.963000000003</v>
      </c>
      <c r="Z51" s="99">
        <v>86293.237000000008</v>
      </c>
      <c r="AA51" s="99">
        <v>89232.435000000012</v>
      </c>
      <c r="AB51" s="99">
        <v>89248.565000000002</v>
      </c>
      <c r="AC51" s="99">
        <f>I51</f>
        <v>91814.931000000011</v>
      </c>
      <c r="AD51" s="99">
        <v>93440.168000000005</v>
      </c>
      <c r="AE51" s="99">
        <v>94796.490549151844</v>
      </c>
      <c r="AF51" s="99">
        <v>110635.743</v>
      </c>
      <c r="AG51" s="99">
        <f>J51</f>
        <v>118986.692</v>
      </c>
      <c r="AH51" s="99">
        <v>127912.88099999999</v>
      </c>
      <c r="AI51" s="99">
        <v>142781.38940000001</v>
      </c>
      <c r="AJ51" s="99">
        <v>150032.22500000001</v>
      </c>
      <c r="AK51" s="99">
        <v>151855.35529600002</v>
      </c>
      <c r="AL51" s="99">
        <v>152807.61799999999</v>
      </c>
      <c r="AM51" s="99">
        <v>145847.29230018146</v>
      </c>
      <c r="AN51" s="99">
        <v>144512.443</v>
      </c>
      <c r="AO51" s="93">
        <v>138167.29</v>
      </c>
      <c r="AP51" s="181"/>
      <c r="AQ51" s="181"/>
      <c r="AR51" s="99"/>
      <c r="AS51" s="99"/>
      <c r="AT51" s="99"/>
      <c r="AU51" s="99"/>
      <c r="AV51" s="107"/>
      <c r="AW51" s="107"/>
      <c r="AX51" s="107"/>
      <c r="AY51" s="40"/>
      <c r="AZ51" s="40"/>
      <c r="BA51" s="40">
        <v>0</v>
      </c>
      <c r="BB51" s="40">
        <v>0</v>
      </c>
      <c r="BC51" s="40">
        <v>0</v>
      </c>
      <c r="BD51" s="40">
        <v>0</v>
      </c>
      <c r="BE51" s="40">
        <v>-4.7599999990779907E-2</v>
      </c>
      <c r="BF51" s="40">
        <v>5461.1469171179342</v>
      </c>
      <c r="BG51" s="40">
        <v>145847.29230018146</v>
      </c>
      <c r="BH51" s="182">
        <v>142353.35030018148</v>
      </c>
      <c r="BI51" s="40"/>
      <c r="BJ51" s="40">
        <v>-2159.0926998185173</v>
      </c>
      <c r="BK51" s="40"/>
    </row>
    <row r="52" spans="1:66" x14ac:dyDescent="0.3">
      <c r="A52" s="3" t="s">
        <v>96</v>
      </c>
      <c r="B52" s="2" t="s">
        <v>64</v>
      </c>
      <c r="C52" s="110">
        <f t="shared" ref="C52:H52" si="49">C51-C53-C54</f>
        <v>31908</v>
      </c>
      <c r="D52" s="110">
        <f t="shared" si="49"/>
        <v>58627</v>
      </c>
      <c r="E52" s="110">
        <f t="shared" si="49"/>
        <v>56237.407999999996</v>
      </c>
      <c r="F52" s="110">
        <f t="shared" si="49"/>
        <v>59389.54939436711</v>
      </c>
      <c r="G52" s="110">
        <f t="shared" si="49"/>
        <v>57679.351575515895</v>
      </c>
      <c r="H52" s="110">
        <f t="shared" si="49"/>
        <v>64951.17</v>
      </c>
      <c r="I52" s="110">
        <f>I51-I53-I54</f>
        <v>74181.302000000011</v>
      </c>
      <c r="J52" s="110">
        <f>J51-J53-J54</f>
        <v>102187.579</v>
      </c>
      <c r="K52" s="110">
        <f>K51-K53-K54</f>
        <v>129963.71775000001</v>
      </c>
      <c r="L52" s="110"/>
      <c r="M52" s="111">
        <f>M51-M53-M54</f>
        <v>115485.95500000002</v>
      </c>
      <c r="N52" s="113">
        <f t="shared" ref="N52:Z52" si="50">N51-N53-N54</f>
        <v>53676.200000000004</v>
      </c>
      <c r="O52" s="110">
        <f t="shared" si="50"/>
        <v>56839.042999999998</v>
      </c>
      <c r="P52" s="110">
        <f t="shared" si="50"/>
        <v>58253.675999999999</v>
      </c>
      <c r="Q52" s="110">
        <f t="shared" si="50"/>
        <v>60505.519</v>
      </c>
      <c r="R52" s="110">
        <f t="shared" si="50"/>
        <v>59202.079452194121</v>
      </c>
      <c r="S52" s="110">
        <f t="shared" si="50"/>
        <v>59878.159357184755</v>
      </c>
      <c r="T52" s="110">
        <f t="shared" si="50"/>
        <v>58153.637914024781</v>
      </c>
      <c r="U52" s="110">
        <f t="shared" si="50"/>
        <v>57679.351575515895</v>
      </c>
      <c r="V52" s="110">
        <f t="shared" si="50"/>
        <v>55410.766585963509</v>
      </c>
      <c r="W52" s="110">
        <f t="shared" si="50"/>
        <v>62500.273999999998</v>
      </c>
      <c r="X52" s="110">
        <f t="shared" si="50"/>
        <v>66011.046999999991</v>
      </c>
      <c r="Y52" s="110">
        <f t="shared" si="50"/>
        <v>64951.17</v>
      </c>
      <c r="Z52" s="110">
        <f t="shared" si="50"/>
        <v>68269.364000000001</v>
      </c>
      <c r="AA52" s="110">
        <v>71298.379000000015</v>
      </c>
      <c r="AB52" s="110">
        <f t="shared" ref="AB52:AF52" si="51">AB51-AB53-AB54</f>
        <v>71334.835000000006</v>
      </c>
      <c r="AC52" s="110">
        <f t="shared" si="51"/>
        <v>74181.302000000011</v>
      </c>
      <c r="AD52" s="110">
        <f t="shared" si="51"/>
        <v>75931.697</v>
      </c>
      <c r="AE52" s="110">
        <f t="shared" si="51"/>
        <v>77913.546263572178</v>
      </c>
      <c r="AF52" s="110">
        <f t="shared" si="51"/>
        <v>93755.369000000006</v>
      </c>
      <c r="AG52" s="110">
        <f>AG51-AG53-AG54</f>
        <v>102187.579</v>
      </c>
      <c r="AH52" s="110">
        <f t="shared" ref="AH52:AN52" si="52">AH51-AH53-AH54</f>
        <v>111252.045</v>
      </c>
      <c r="AI52" s="110">
        <f t="shared" si="52"/>
        <v>124766.10840000001</v>
      </c>
      <c r="AJ52" s="110">
        <f t="shared" si="52"/>
        <v>129303.798</v>
      </c>
      <c r="AK52" s="110">
        <f t="shared" si="52"/>
        <v>129963.71775000001</v>
      </c>
      <c r="AL52" s="110">
        <f t="shared" si="52"/>
        <v>129537.56499999999</v>
      </c>
      <c r="AM52" s="110">
        <f>AM51-AM53-AM54</f>
        <v>123280.59506631146</v>
      </c>
      <c r="AN52" s="110">
        <f t="shared" si="52"/>
        <v>120253.02500000001</v>
      </c>
      <c r="AO52" s="111">
        <f>AO51-AO53-AO54</f>
        <v>115485.95500000002</v>
      </c>
      <c r="AP52" s="119"/>
      <c r="AQ52" s="119"/>
      <c r="AR52" s="110"/>
      <c r="AS52" s="110"/>
      <c r="AT52" s="110"/>
      <c r="AU52" s="110"/>
      <c r="AV52" s="97"/>
      <c r="AW52" s="97"/>
      <c r="AX52" s="97"/>
      <c r="AY52" s="40"/>
      <c r="AZ52" s="40"/>
      <c r="BA52" s="40">
        <v>0</v>
      </c>
      <c r="BB52" s="40">
        <v>0</v>
      </c>
      <c r="BC52" s="40">
        <v>0</v>
      </c>
      <c r="BD52" s="40">
        <v>0</v>
      </c>
      <c r="BE52" s="40">
        <v>-4.7599999990779907E-2</v>
      </c>
      <c r="BF52" s="40">
        <v>1512.5709900510847</v>
      </c>
      <c r="BG52" s="40">
        <v>123280.59506631146</v>
      </c>
      <c r="BH52" s="119">
        <f>BH51-BH53-BH54</f>
        <v>118093.93309029772</v>
      </c>
      <c r="BI52" s="40"/>
      <c r="BJ52" s="40"/>
      <c r="BK52" s="40"/>
    </row>
    <row r="53" spans="1:66" x14ac:dyDescent="0.3">
      <c r="A53" s="3" t="s">
        <v>97</v>
      </c>
      <c r="B53" s="2" t="s">
        <v>64</v>
      </c>
      <c r="C53" s="110">
        <f>'[1]Historical Financials in USD'!C53*'[1]Historical Financials in USD'!C9</f>
        <v>333</v>
      </c>
      <c r="D53" s="110">
        <f>'[1]Historical Financials in USD'!D53*'[1]Historical Financials in USD'!D9</f>
        <v>139</v>
      </c>
      <c r="E53" s="110">
        <f>'[1]Historical Financials in USD'!E53*'[1]Historical Financials in USD'!E9</f>
        <v>327.29899999999998</v>
      </c>
      <c r="F53" s="110">
        <f>1045.448</f>
        <v>1045.4480000000001</v>
      </c>
      <c r="G53" s="110">
        <f>'[1]Historical Financials in USD'!G53*'[1]Historical Financials in USD'!G9</f>
        <v>2056.2080000000001</v>
      </c>
      <c r="H53" s="110">
        <f>'[1]Historical Financials in USD'!H53*'[1]Historical Financials in USD'!H9</f>
        <v>3127.721</v>
      </c>
      <c r="I53" s="110">
        <v>2759.5569999999998</v>
      </c>
      <c r="J53" s="110">
        <v>1925.0409999999999</v>
      </c>
      <c r="K53" s="110">
        <f>AK53</f>
        <v>7017.5658729999996</v>
      </c>
      <c r="L53" s="110"/>
      <c r="M53" s="111">
        <v>8455.366</v>
      </c>
      <c r="N53" s="113">
        <f>'[1]Historical Financials in USD'!N53*'[1]Historical Financials in USD'!N9</f>
        <v>331.1</v>
      </c>
      <c r="O53" s="110">
        <f>'[1]Historical Financials in USD'!O53*'[1]Historical Financials in USD'!O9</f>
        <v>395.77699999999999</v>
      </c>
      <c r="P53" s="110">
        <f>'[1]Historical Financials in USD'!P53*'[1]Historical Financials in USD'!P9</f>
        <v>507.11399999999998</v>
      </c>
      <c r="Q53" s="110">
        <f>'[1]Historical Financials in USD'!Q53*'[1]Historical Financials in USD'!Q9</f>
        <v>1062.2439999999999</v>
      </c>
      <c r="R53" s="110">
        <v>1107.1708285860973</v>
      </c>
      <c r="S53" s="110">
        <v>2200.3448818517259</v>
      </c>
      <c r="T53" s="110">
        <v>2025.7215408155839</v>
      </c>
      <c r="U53" s="110">
        <f>G53</f>
        <v>2056.2080000000001</v>
      </c>
      <c r="V53" s="110">
        <f>'[1]Historical Financials in USD'!V53*'[1]Historical Financials in USD'!V9</f>
        <v>1776.15468737217</v>
      </c>
      <c r="W53" s="110">
        <f>'[1]Historical Financials in USD'!W53*'[1]Historical Financials in USD'!W9</f>
        <v>2053.3470000000002</v>
      </c>
      <c r="X53" s="110">
        <v>3196.1039999999998</v>
      </c>
      <c r="Y53" s="110">
        <f>'[1]Historical Financials in USD'!Y53*'[1]Historical Financials in USD'!Y9</f>
        <v>3127.721</v>
      </c>
      <c r="Z53" s="110">
        <f>'[1]Historical Financials in USD'!Z53*'[1]Historical Financials in USD'!Z9</f>
        <v>3149.8009999999999</v>
      </c>
      <c r="AA53" s="110">
        <v>3059.9839999999999</v>
      </c>
      <c r="AB53" s="110">
        <v>3039.6579999999999</v>
      </c>
      <c r="AC53" s="110">
        <f>I53</f>
        <v>2759.5569999999998</v>
      </c>
      <c r="AD53" s="110">
        <v>2634.3989999999999</v>
      </c>
      <c r="AE53" s="110">
        <v>2008.8726125596804</v>
      </c>
      <c r="AF53" s="110">
        <v>2006.3019999999999</v>
      </c>
      <c r="AG53" s="110">
        <f>J53</f>
        <v>1925.0409999999999</v>
      </c>
      <c r="AH53" s="110">
        <v>1786.7639999999999</v>
      </c>
      <c r="AI53" s="110">
        <v>3141.2089999999998</v>
      </c>
      <c r="AJ53" s="110">
        <v>5854.3549999999996</v>
      </c>
      <c r="AK53" s="110">
        <v>7017.5658729999996</v>
      </c>
      <c r="AL53" s="110">
        <v>8395.9809999999998</v>
      </c>
      <c r="AM53" s="110">
        <v>7692.6252338699996</v>
      </c>
      <c r="AN53" s="110">
        <v>9385.3459999999995</v>
      </c>
      <c r="AO53" s="111">
        <v>8455.366</v>
      </c>
      <c r="AP53" s="119"/>
      <c r="AQ53" s="119"/>
      <c r="AR53" s="110"/>
      <c r="AS53" s="110"/>
      <c r="AT53" s="110"/>
      <c r="AU53" s="110"/>
      <c r="AV53" s="97"/>
      <c r="AW53" s="97"/>
      <c r="AX53" s="97"/>
      <c r="AY53" s="40"/>
      <c r="AZ53" s="40"/>
      <c r="BA53" s="40">
        <v>0</v>
      </c>
      <c r="BB53" s="40">
        <v>0</v>
      </c>
      <c r="BC53" s="40">
        <v>0</v>
      </c>
      <c r="BD53" s="40">
        <v>0</v>
      </c>
      <c r="BE53" s="40">
        <v>0</v>
      </c>
      <c r="BF53" s="40">
        <v>4074.5042540668333</v>
      </c>
      <c r="BG53" s="40">
        <v>7692.6252338699996</v>
      </c>
      <c r="BH53" s="179">
        <v>9385.3452098837497</v>
      </c>
      <c r="BI53" s="40"/>
      <c r="BJ53" s="40">
        <v>-2268.5077661300002</v>
      </c>
      <c r="BK53" s="40"/>
    </row>
    <row r="54" spans="1:66" x14ac:dyDescent="0.3">
      <c r="A54" s="3" t="s">
        <v>98</v>
      </c>
      <c r="B54" s="2" t="s">
        <v>64</v>
      </c>
      <c r="C54" s="110">
        <v>0</v>
      </c>
      <c r="D54" s="110">
        <v>0</v>
      </c>
      <c r="E54" s="110">
        <v>0</v>
      </c>
      <c r="F54" s="110">
        <v>0</v>
      </c>
      <c r="G54" s="110">
        <v>14874.07167302</v>
      </c>
      <c r="H54" s="110">
        <v>14874.072</v>
      </c>
      <c r="I54" s="110">
        <v>14874.072</v>
      </c>
      <c r="J54" s="110">
        <v>14874.072</v>
      </c>
      <c r="K54" s="110">
        <f>AK54</f>
        <v>14874.071673</v>
      </c>
      <c r="L54" s="110"/>
      <c r="M54" s="111">
        <f>AO54</f>
        <v>14225.968999999999</v>
      </c>
      <c r="N54" s="113">
        <v>0</v>
      </c>
      <c r="O54" s="110">
        <v>0</v>
      </c>
      <c r="P54" s="110">
        <v>0</v>
      </c>
      <c r="Q54" s="110">
        <v>0</v>
      </c>
      <c r="R54" s="110">
        <v>0</v>
      </c>
      <c r="S54" s="110">
        <v>0</v>
      </c>
      <c r="T54" s="110">
        <v>0</v>
      </c>
      <c r="U54" s="110">
        <v>14874.07167302</v>
      </c>
      <c r="V54" s="110">
        <v>14874.07167302</v>
      </c>
      <c r="W54" s="110">
        <v>14874.07167302</v>
      </c>
      <c r="X54" s="110">
        <v>14874.07167302</v>
      </c>
      <c r="Y54" s="110">
        <v>14874.072</v>
      </c>
      <c r="Z54" s="110">
        <v>14874.072</v>
      </c>
      <c r="AA54" s="110">
        <v>14874.072</v>
      </c>
      <c r="AB54" s="110">
        <v>14874.072</v>
      </c>
      <c r="AC54" s="110">
        <f>I54</f>
        <v>14874.072</v>
      </c>
      <c r="AD54" s="110">
        <v>14874.072</v>
      </c>
      <c r="AE54" s="110">
        <v>14874.07167302</v>
      </c>
      <c r="AF54" s="110">
        <v>14874.072</v>
      </c>
      <c r="AG54" s="110">
        <f>J54</f>
        <v>14874.072</v>
      </c>
      <c r="AH54" s="110">
        <v>14874.072</v>
      </c>
      <c r="AI54" s="110">
        <v>14874.072</v>
      </c>
      <c r="AJ54" s="110">
        <v>14874.072</v>
      </c>
      <c r="AK54" s="110">
        <v>14874.071673</v>
      </c>
      <c r="AL54" s="110">
        <v>14874.072</v>
      </c>
      <c r="AM54" s="110">
        <v>14874.072</v>
      </c>
      <c r="AN54" s="110">
        <v>14874.072</v>
      </c>
      <c r="AO54" s="111">
        <v>14225.968999999999</v>
      </c>
      <c r="AP54" s="119"/>
      <c r="AQ54" s="119"/>
      <c r="AR54" s="110"/>
      <c r="AS54" s="110"/>
      <c r="AT54" s="110"/>
      <c r="AU54" s="110"/>
      <c r="AV54" s="97"/>
      <c r="AW54" s="97"/>
      <c r="AX54" s="97"/>
      <c r="AY54" s="40"/>
      <c r="AZ54" s="40"/>
      <c r="BA54" s="40">
        <v>0</v>
      </c>
      <c r="BB54" s="40">
        <v>0</v>
      </c>
      <c r="BC54" s="40">
        <v>0</v>
      </c>
      <c r="BD54" s="40">
        <v>0</v>
      </c>
      <c r="BE54" s="40">
        <v>0</v>
      </c>
      <c r="BF54" s="40">
        <v>-125.92832699999963</v>
      </c>
      <c r="BG54" s="40">
        <v>14874.072</v>
      </c>
      <c r="BH54" s="119">
        <v>14874.072</v>
      </c>
      <c r="BI54" s="40"/>
      <c r="BJ54" s="40"/>
      <c r="BK54" s="40"/>
    </row>
    <row r="55" spans="1:66" x14ac:dyDescent="0.3">
      <c r="A55" s="3" t="s">
        <v>99</v>
      </c>
      <c r="B55" s="2" t="s">
        <v>100</v>
      </c>
      <c r="C55" s="183">
        <f t="shared" ref="C55:Z55" si="53">C50/C51</f>
        <v>0.93185695232778143</v>
      </c>
      <c r="D55" s="183">
        <f t="shared" si="53"/>
        <v>0.62871388217676893</v>
      </c>
      <c r="E55" s="183">
        <f t="shared" si="53"/>
        <v>1.2562815178148785</v>
      </c>
      <c r="F55" s="183">
        <f t="shared" si="53"/>
        <v>1.2077649819457192</v>
      </c>
      <c r="G55" s="183">
        <f t="shared" si="53"/>
        <v>0.77755073665333707</v>
      </c>
      <c r="H55" s="183">
        <f t="shared" si="53"/>
        <v>0.81125988941418303</v>
      </c>
      <c r="I55" s="183">
        <f>I50/I51</f>
        <v>0.88262754767647256</v>
      </c>
      <c r="J55" s="183">
        <f>J50/J51</f>
        <v>0.53800152497171061</v>
      </c>
      <c r="K55" s="183">
        <f>K50/K51</f>
        <v>0.60473449309286964</v>
      </c>
      <c r="L55" s="183"/>
      <c r="M55" s="184">
        <f t="shared" ref="M55" si="54">M50/M51</f>
        <v>0.66331049055181546</v>
      </c>
      <c r="N55" s="185">
        <f t="shared" si="53"/>
        <v>1.2573808663744861</v>
      </c>
      <c r="O55" s="183">
        <f t="shared" si="53"/>
        <v>1.2303195744272934</v>
      </c>
      <c r="P55" s="183">
        <f t="shared" si="53"/>
        <v>1.210782579579232</v>
      </c>
      <c r="Q55" s="183">
        <f t="shared" si="53"/>
        <v>1.1855436998238409</v>
      </c>
      <c r="R55" s="183">
        <f t="shared" si="53"/>
        <v>1.2070800957355428</v>
      </c>
      <c r="S55" s="183">
        <f t="shared" si="53"/>
        <v>1.160772051498201</v>
      </c>
      <c r="T55" s="183">
        <f t="shared" si="53"/>
        <v>1.1674441478894753</v>
      </c>
      <c r="U55" s="183">
        <f t="shared" si="53"/>
        <v>0.77755073665333707</v>
      </c>
      <c r="V55" s="183">
        <f t="shared" si="53"/>
        <v>0.73020020190858226</v>
      </c>
      <c r="W55" s="183">
        <f t="shared" si="53"/>
        <v>0.84894191891169912</v>
      </c>
      <c r="X55" s="183">
        <f t="shared" si="53"/>
        <v>0.82266011838719633</v>
      </c>
      <c r="Y55" s="183">
        <f t="shared" si="53"/>
        <v>0.81125988941418303</v>
      </c>
      <c r="Z55" s="183">
        <f t="shared" si="53"/>
        <v>0.75214319933388207</v>
      </c>
      <c r="AA55" s="183">
        <v>0.98953302727421011</v>
      </c>
      <c r="AB55" s="183">
        <f t="shared" ref="AB55:AO55" si="55">AB50/AB51</f>
        <v>0.90727119589996619</v>
      </c>
      <c r="AC55" s="183">
        <f>AC50/AC51</f>
        <v>0.88262754767647256</v>
      </c>
      <c r="AD55" s="183">
        <f t="shared" si="55"/>
        <v>0.80213446759384532</v>
      </c>
      <c r="AE55" s="183">
        <f t="shared" si="55"/>
        <v>0.83957029101907743</v>
      </c>
      <c r="AF55" s="183">
        <f t="shared" si="55"/>
        <v>0.57009835907629536</v>
      </c>
      <c r="AG55" s="183">
        <f t="shared" si="55"/>
        <v>0.53800152497171061</v>
      </c>
      <c r="AH55" s="183">
        <f t="shared" si="55"/>
        <v>0.39312571353347869</v>
      </c>
      <c r="AI55" s="183">
        <f t="shared" si="55"/>
        <v>0.45178614399823064</v>
      </c>
      <c r="AJ55" s="183">
        <f t="shared" si="55"/>
        <v>0.5278208238010349</v>
      </c>
      <c r="AK55" s="183">
        <f t="shared" si="55"/>
        <v>0.60473449309286964</v>
      </c>
      <c r="AL55" s="183">
        <f t="shared" si="55"/>
        <v>0.64685907362599449</v>
      </c>
      <c r="AM55" s="183">
        <f t="shared" si="55"/>
        <v>0.64691356955968315</v>
      </c>
      <c r="AN55" s="183">
        <f t="shared" si="55"/>
        <v>0.60572278192649054</v>
      </c>
      <c r="AO55" s="184">
        <f t="shared" si="55"/>
        <v>0.66331049055181546</v>
      </c>
      <c r="AP55" s="40"/>
      <c r="AQ55" s="40"/>
      <c r="AR55" s="186"/>
      <c r="AS55" s="186"/>
      <c r="AT55" s="186"/>
      <c r="AU55" s="186"/>
      <c r="AV55" s="187"/>
      <c r="AW55" s="187"/>
      <c r="AX55" s="187"/>
      <c r="AY55" s="186"/>
      <c r="AZ55" s="186"/>
      <c r="BA55" s="40">
        <v>0</v>
      </c>
      <c r="BB55" s="40">
        <v>0</v>
      </c>
      <c r="BC55" s="40">
        <v>0</v>
      </c>
      <c r="BD55" s="40">
        <v>0</v>
      </c>
      <c r="BE55" s="40">
        <v>-0.36946051268121322</v>
      </c>
      <c r="BF55" s="40">
        <v>0.34046210224997586</v>
      </c>
      <c r="BG55" s="40">
        <v>0.64691356955968315</v>
      </c>
      <c r="BH55" s="40">
        <f>BH50/BH51</f>
        <v>0.5993416080637799</v>
      </c>
      <c r="BI55" s="40"/>
      <c r="BJ55" s="40"/>
      <c r="BK55" s="40"/>
    </row>
    <row r="56" spans="1:66" x14ac:dyDescent="0.3">
      <c r="A56" s="3" t="s">
        <v>101</v>
      </c>
      <c r="B56" s="2" t="s">
        <v>64</v>
      </c>
      <c r="C56" s="103">
        <f t="shared" ref="C56:H56" si="56">C51+C50</f>
        <v>62285</v>
      </c>
      <c r="D56" s="103">
        <f t="shared" si="56"/>
        <v>95713</v>
      </c>
      <c r="E56" s="103">
        <f t="shared" si="56"/>
        <v>127625.90296471387</v>
      </c>
      <c r="F56" s="103">
        <f t="shared" si="56"/>
        <v>133426.2709312645</v>
      </c>
      <c r="G56" s="103">
        <f t="shared" si="56"/>
        <v>132622.40498726882</v>
      </c>
      <c r="H56" s="103">
        <f t="shared" si="56"/>
        <v>150249.37458995881</v>
      </c>
      <c r="I56" s="103">
        <f>I51+I50</f>
        <v>172853.31838861457</v>
      </c>
      <c r="J56" s="103">
        <f>J51+J50</f>
        <v>183001.71374733924</v>
      </c>
      <c r="K56" s="103">
        <f>K51+K50</f>
        <v>243687.52660436422</v>
      </c>
      <c r="L56" s="103"/>
      <c r="M56" s="104">
        <f>M51+M50</f>
        <v>229815.10290811496</v>
      </c>
      <c r="N56" s="105">
        <f t="shared" ref="N56:Z56" si="57">N51+N50</f>
        <v>121915.04566454679</v>
      </c>
      <c r="O56" s="103">
        <f t="shared" si="57"/>
        <v>127651.93938482273</v>
      </c>
      <c r="P56" s="103">
        <f t="shared" si="57"/>
        <v>129907.33089431355</v>
      </c>
      <c r="Q56" s="103">
        <f t="shared" si="57"/>
        <v>134559.03653689739</v>
      </c>
      <c r="R56" s="103">
        <f t="shared" si="57"/>
        <v>133107.34588344319</v>
      </c>
      <c r="S56" s="103">
        <f t="shared" si="57"/>
        <v>134137.49695852262</v>
      </c>
      <c r="T56" s="103">
        <f t="shared" si="57"/>
        <v>130435.4004741309</v>
      </c>
      <c r="U56" s="103">
        <f t="shared" si="57"/>
        <v>132622.40498726882</v>
      </c>
      <c r="V56" s="103">
        <f t="shared" si="57"/>
        <v>124679.94454551752</v>
      </c>
      <c r="W56" s="103">
        <f t="shared" si="57"/>
        <v>146857.19050558229</v>
      </c>
      <c r="X56" s="103">
        <f t="shared" si="57"/>
        <v>153251.49127134684</v>
      </c>
      <c r="Y56" s="103">
        <f t="shared" si="57"/>
        <v>150249.37458995881</v>
      </c>
      <c r="Z56" s="103">
        <f t="shared" si="57"/>
        <v>151198.10835805695</v>
      </c>
      <c r="AA56" s="103">
        <v>177530.87653659919</v>
      </c>
      <c r="AB56" s="103">
        <f t="shared" ref="AB56:AF56" si="58">AB51+AB50</f>
        <v>170221.21729990587</v>
      </c>
      <c r="AC56" s="103">
        <f>AC51+AC50</f>
        <v>172853.31838861457</v>
      </c>
      <c r="AD56" s="103">
        <f t="shared" si="58"/>
        <v>168391.74741055947</v>
      </c>
      <c r="AE56" s="103">
        <f t="shared" si="58"/>
        <v>174384.80770709048</v>
      </c>
      <c r="AF56" s="103">
        <f t="shared" si="58"/>
        <v>173708.99853948673</v>
      </c>
      <c r="AG56" s="103">
        <f>AG51+AG50</f>
        <v>183001.71374733924</v>
      </c>
      <c r="AH56" s="103">
        <f t="shared" ref="AH56:AM56" si="59">AH51+AH50</f>
        <v>178198.72361324794</v>
      </c>
      <c r="AI56" s="103">
        <f t="shared" si="59"/>
        <v>207288.04275173586</v>
      </c>
      <c r="AJ56" s="103">
        <f t="shared" si="59"/>
        <v>229222.35759620223</v>
      </c>
      <c r="AK56" s="103">
        <f t="shared" si="59"/>
        <v>243687.52660436422</v>
      </c>
      <c r="AL56" s="103">
        <f t="shared" si="59"/>
        <v>251652.61222247483</v>
      </c>
      <c r="AM56" s="103">
        <f t="shared" si="59"/>
        <v>240197.88477270634</v>
      </c>
      <c r="AN56" s="103">
        <f>AN51+AN50</f>
        <v>232046.92199695337</v>
      </c>
      <c r="AO56" s="104">
        <f>AO51+AO50</f>
        <v>229815.10290811496</v>
      </c>
      <c r="AP56" s="102"/>
      <c r="AQ56" s="102"/>
      <c r="AR56" s="188"/>
      <c r="AS56" s="188"/>
      <c r="AT56" s="188"/>
      <c r="AU56" s="188"/>
      <c r="AV56" s="189"/>
      <c r="AW56" s="189"/>
      <c r="AX56" s="189"/>
      <c r="AY56" s="186"/>
      <c r="AZ56" s="186"/>
      <c r="BA56" s="40">
        <v>0</v>
      </c>
      <c r="BB56" s="40">
        <v>0</v>
      </c>
      <c r="BC56" s="40">
        <v>0</v>
      </c>
      <c r="BD56" s="40">
        <v>0</v>
      </c>
      <c r="BE56" s="40"/>
      <c r="BF56" s="40">
        <v>58605.370771642134</v>
      </c>
      <c r="BG56" s="40">
        <v>240197.88477270634</v>
      </c>
      <c r="BH56" s="102">
        <f>BH51+BH50</f>
        <v>227671.63618235884</v>
      </c>
      <c r="BI56" s="40"/>
      <c r="BJ56" s="40"/>
      <c r="BK56" s="40"/>
    </row>
    <row r="57" spans="1:66" x14ac:dyDescent="0.3">
      <c r="A57" s="34"/>
      <c r="B57" s="36"/>
      <c r="C57" s="35"/>
      <c r="D57" s="35"/>
      <c r="E57" s="35"/>
      <c r="F57" s="35"/>
      <c r="G57" s="35"/>
      <c r="H57" s="35"/>
      <c r="I57" s="35"/>
      <c r="J57" s="35"/>
      <c r="K57" s="35"/>
      <c r="L57" s="35"/>
      <c r="M57" s="190"/>
      <c r="N57" s="34"/>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190"/>
      <c r="AP57" s="191"/>
      <c r="AQ57" s="191"/>
      <c r="AR57" s="35"/>
      <c r="AS57" s="35"/>
      <c r="AT57" s="35"/>
      <c r="AU57" s="35"/>
      <c r="AV57" s="192"/>
      <c r="AW57" s="192"/>
      <c r="AX57" s="192"/>
      <c r="AY57" s="186"/>
      <c r="AZ57" s="186"/>
      <c r="BA57" s="40">
        <v>0</v>
      </c>
      <c r="BB57" s="40">
        <v>0</v>
      </c>
      <c r="BC57" s="40">
        <v>0</v>
      </c>
      <c r="BD57" s="40">
        <v>0</v>
      </c>
      <c r="BE57" s="40">
        <v>0</v>
      </c>
      <c r="BF57" s="40">
        <v>0</v>
      </c>
      <c r="BG57" s="40">
        <v>0</v>
      </c>
      <c r="BH57" s="191"/>
      <c r="BI57" s="40"/>
      <c r="BJ57" s="40"/>
      <c r="BK57" s="40"/>
    </row>
    <row r="58" spans="1:66" x14ac:dyDescent="0.3">
      <c r="A58" s="30"/>
      <c r="B58" s="31"/>
      <c r="C58" s="193"/>
      <c r="D58" s="193"/>
      <c r="E58" s="193"/>
      <c r="F58" s="193"/>
      <c r="G58" s="193"/>
      <c r="H58" s="193"/>
      <c r="I58" s="193"/>
      <c r="J58" s="193"/>
      <c r="K58" s="193"/>
      <c r="L58" s="193"/>
      <c r="M58" s="194"/>
      <c r="N58" s="30"/>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4"/>
      <c r="AV58" s="195"/>
      <c r="AW58" s="196"/>
      <c r="AX58" s="196"/>
      <c r="AY58" s="40"/>
      <c r="AZ58" s="40"/>
      <c r="BA58" s="40">
        <v>0</v>
      </c>
      <c r="BB58" s="40">
        <v>0</v>
      </c>
      <c r="BC58" s="40">
        <v>0</v>
      </c>
      <c r="BD58" s="40">
        <v>0</v>
      </c>
      <c r="BE58" s="40">
        <v>0</v>
      </c>
      <c r="BF58" s="40">
        <v>0</v>
      </c>
      <c r="BG58" s="40">
        <v>0</v>
      </c>
      <c r="BI58" s="40"/>
      <c r="BJ58" s="40"/>
      <c r="BK58" s="40"/>
    </row>
    <row r="59" spans="1:66" s="29" customFormat="1" ht="25" x14ac:dyDescent="0.5">
      <c r="A59" s="76" t="s">
        <v>40</v>
      </c>
      <c r="B59" s="77"/>
      <c r="C59" s="27"/>
      <c r="D59" s="27"/>
      <c r="E59" s="27"/>
      <c r="F59" s="27"/>
      <c r="G59" s="78"/>
      <c r="H59" s="78"/>
      <c r="I59" s="78"/>
      <c r="J59" s="78"/>
      <c r="K59" s="78"/>
      <c r="L59" s="78"/>
      <c r="M59" s="82"/>
      <c r="N59" s="154"/>
      <c r="O59" s="78"/>
      <c r="P59" s="78"/>
      <c r="Q59" s="78"/>
      <c r="R59" s="78"/>
      <c r="S59" s="78"/>
      <c r="T59" s="78"/>
      <c r="U59" s="78"/>
      <c r="V59" s="78"/>
      <c r="W59" s="78"/>
      <c r="X59" s="78"/>
      <c r="Y59" s="78"/>
      <c r="Z59" s="78"/>
      <c r="AA59" s="78"/>
      <c r="AB59" s="78"/>
      <c r="AC59" s="27"/>
      <c r="AD59" s="27"/>
      <c r="AE59" s="27"/>
      <c r="AF59" s="27"/>
      <c r="AG59" s="27"/>
      <c r="AH59" s="27"/>
      <c r="AI59" s="27"/>
      <c r="AJ59" s="27"/>
      <c r="AK59" s="27"/>
      <c r="AL59" s="27"/>
      <c r="AM59" s="27"/>
      <c r="AN59" s="27"/>
      <c r="AO59" s="82"/>
      <c r="AP59" s="27"/>
      <c r="AQ59" s="27"/>
      <c r="AR59" s="27"/>
      <c r="AS59" s="27"/>
      <c r="AT59" s="27"/>
      <c r="AU59" s="27"/>
      <c r="AV59" s="28"/>
      <c r="AW59" s="28"/>
      <c r="AX59" s="28"/>
      <c r="AY59" s="40"/>
      <c r="AZ59" s="40"/>
      <c r="BA59" s="40">
        <v>0</v>
      </c>
      <c r="BB59" s="40">
        <v>0</v>
      </c>
      <c r="BC59" s="40">
        <v>0</v>
      </c>
      <c r="BD59" s="40">
        <v>0</v>
      </c>
      <c r="BE59" s="40">
        <v>0</v>
      </c>
      <c r="BF59" s="40">
        <v>0</v>
      </c>
      <c r="BG59" s="40">
        <v>0</v>
      </c>
      <c r="BH59" s="27"/>
      <c r="BI59" s="40"/>
      <c r="BJ59" s="40"/>
      <c r="BK59" s="40"/>
    </row>
    <row r="60" spans="1:66" x14ac:dyDescent="0.3">
      <c r="A60" s="170" t="s">
        <v>41</v>
      </c>
      <c r="B60" s="31" t="s">
        <v>64</v>
      </c>
      <c r="C60" s="110">
        <f t="shared" ref="C60:K60" si="60">C15</f>
        <v>12598.892037187703</v>
      </c>
      <c r="D60" s="110">
        <f t="shared" si="60"/>
        <v>16893.61615875503</v>
      </c>
      <c r="E60" s="110">
        <f t="shared" si="60"/>
        <v>14341.036854706465</v>
      </c>
      <c r="F60" s="110">
        <f t="shared" si="60"/>
        <v>14683.230933748007</v>
      </c>
      <c r="G60" s="110">
        <f t="shared" si="60"/>
        <v>18458.275642770219</v>
      </c>
      <c r="H60" s="110">
        <f t="shared" si="60"/>
        <v>21957.556401914953</v>
      </c>
      <c r="I60" s="110">
        <f t="shared" si="60"/>
        <v>27365.670995187207</v>
      </c>
      <c r="J60" s="110">
        <f t="shared" si="60"/>
        <v>34077.45016858937</v>
      </c>
      <c r="K60" s="110">
        <f t="shared" si="60"/>
        <v>46589.086444475666</v>
      </c>
      <c r="L60" s="110"/>
      <c r="M60" s="111">
        <f t="shared" ref="M60:Z60" si="61">M15</f>
        <v>35602.635528739993</v>
      </c>
      <c r="N60" s="113">
        <f t="shared" si="61"/>
        <v>2728.9290302383843</v>
      </c>
      <c r="O60" s="110">
        <f t="shared" si="61"/>
        <v>3973.8986550615773</v>
      </c>
      <c r="P60" s="110">
        <f t="shared" si="61"/>
        <v>3996.4319668739645</v>
      </c>
      <c r="Q60" s="110">
        <f t="shared" si="61"/>
        <v>3983.9712815740886</v>
      </c>
      <c r="R60" s="110">
        <f t="shared" si="61"/>
        <v>4564.7158750190174</v>
      </c>
      <c r="S60" s="110">
        <f t="shared" si="61"/>
        <v>4967.6911947234566</v>
      </c>
      <c r="T60" s="110">
        <f t="shared" si="61"/>
        <v>4351.9445855158519</v>
      </c>
      <c r="U60" s="110">
        <f t="shared" si="61"/>
        <v>4573.923987511891</v>
      </c>
      <c r="V60" s="110">
        <f t="shared" si="61"/>
        <v>4760.9631841459059</v>
      </c>
      <c r="W60" s="110">
        <f t="shared" si="61"/>
        <v>6212.132216600181</v>
      </c>
      <c r="X60" s="110">
        <f t="shared" si="61"/>
        <v>5911.347079164846</v>
      </c>
      <c r="Y60" s="110">
        <f t="shared" si="61"/>
        <v>5073.1139220040222</v>
      </c>
      <c r="Z60" s="110">
        <f t="shared" si="61"/>
        <v>4804.096332878582</v>
      </c>
      <c r="AA60" s="110">
        <v>7749.5042689853317</v>
      </c>
      <c r="AB60" s="110">
        <f>AB15</f>
        <v>7560.9718045045393</v>
      </c>
      <c r="AC60" s="110">
        <f>AC15</f>
        <v>7251.098588465843</v>
      </c>
      <c r="AD60" s="110">
        <f>AD15</f>
        <v>7681.4401338957323</v>
      </c>
      <c r="AE60" s="110">
        <f>AE15</f>
        <v>8188.6900193756355</v>
      </c>
      <c r="AF60" s="110">
        <f>AF15</f>
        <v>9771.9235752647492</v>
      </c>
      <c r="AG60" s="110">
        <f>J60-AD60-AE60-AF60</f>
        <v>8435.3964400532514</v>
      </c>
      <c r="AH60" s="110">
        <f t="shared" ref="AH60:AO60" si="62">AH15</f>
        <v>10289.799532620993</v>
      </c>
      <c r="AI60" s="110">
        <f t="shared" si="62"/>
        <v>12394.367090379281</v>
      </c>
      <c r="AJ60" s="110">
        <f t="shared" si="62"/>
        <v>13447.407466201623</v>
      </c>
      <c r="AK60" s="110">
        <f t="shared" si="62"/>
        <v>10457.512355273777</v>
      </c>
      <c r="AL60" s="110">
        <f t="shared" si="62"/>
        <v>9604.2935179112392</v>
      </c>
      <c r="AM60" s="110">
        <f t="shared" si="62"/>
        <v>11418.99928215523</v>
      </c>
      <c r="AN60" s="110">
        <f t="shared" si="62"/>
        <v>8593.0027508083658</v>
      </c>
      <c r="AO60" s="111">
        <f t="shared" si="62"/>
        <v>5986.3399778651583</v>
      </c>
      <c r="AP60" s="119"/>
      <c r="AQ60" s="119"/>
      <c r="AR60" s="119"/>
      <c r="AS60" s="119"/>
      <c r="AT60" s="119"/>
      <c r="AU60" s="119"/>
      <c r="AV60" s="136"/>
      <c r="AW60" s="97"/>
      <c r="AX60" s="97"/>
      <c r="AY60" s="40"/>
      <c r="AZ60" s="40"/>
      <c r="BA60" s="40">
        <v>0</v>
      </c>
      <c r="BB60" s="40">
        <v>-3.529094101395458E-7</v>
      </c>
      <c r="BC60" s="40">
        <v>0</v>
      </c>
      <c r="BD60" s="40">
        <v>0</v>
      </c>
      <c r="BE60" s="40">
        <v>0</v>
      </c>
      <c r="BF60" s="40">
        <v>-18328.801418058109</v>
      </c>
      <c r="BG60" s="40">
        <v>21023.292800066469</v>
      </c>
      <c r="BH60" s="119">
        <f>BH15</f>
        <v>8507.7816793457096</v>
      </c>
      <c r="BI60" s="40"/>
      <c r="BJ60" s="40"/>
      <c r="BK60" s="40"/>
      <c r="BM60" s="115"/>
      <c r="BN60" s="102"/>
    </row>
    <row r="61" spans="1:66" x14ac:dyDescent="0.3">
      <c r="A61" s="30" t="s">
        <v>102</v>
      </c>
      <c r="B61" s="31" t="s">
        <v>64</v>
      </c>
      <c r="C61" s="110">
        <f t="shared" ref="C61:J61" si="63">C64-C60-C63</f>
        <v>-1746.572703528396</v>
      </c>
      <c r="D61" s="110">
        <f t="shared" si="63"/>
        <v>-7309.9913702824979</v>
      </c>
      <c r="E61" s="110">
        <f t="shared" si="63"/>
        <v>1803.5636376788002</v>
      </c>
      <c r="F61" s="110">
        <f t="shared" si="63"/>
        <v>-3807.5965660486122</v>
      </c>
      <c r="G61" s="110">
        <f t="shared" si="63"/>
        <v>4222.3131553131943</v>
      </c>
      <c r="H61" s="110">
        <f t="shared" si="63"/>
        <v>3482.3132038592566</v>
      </c>
      <c r="I61" s="110">
        <f t="shared" si="63"/>
        <v>-1156.662988355828</v>
      </c>
      <c r="J61" s="110">
        <f t="shared" si="63"/>
        <v>-2923.2742528732838</v>
      </c>
      <c r="K61" s="110">
        <f>K64-K60-K63</f>
        <v>-11423.013623152554</v>
      </c>
      <c r="L61" s="110"/>
      <c r="M61" s="111">
        <f>M64-M60-M63</f>
        <v>8490.4231505390799</v>
      </c>
      <c r="N61" s="113">
        <f>N64-N60-N63</f>
        <v>-260.35749936743798</v>
      </c>
      <c r="O61" s="110">
        <f t="shared" ref="O61:AL61" si="64">O64-O60-O63</f>
        <v>615.6527447242803</v>
      </c>
      <c r="P61" s="110">
        <f t="shared" si="64"/>
        <v>-1752.5769154271038</v>
      </c>
      <c r="Q61" s="110">
        <f t="shared" si="64"/>
        <v>-2410.314895978358</v>
      </c>
      <c r="R61" s="110">
        <f t="shared" si="64"/>
        <v>200.88460567605128</v>
      </c>
      <c r="S61" s="110">
        <f t="shared" si="64"/>
        <v>3365.8111933006489</v>
      </c>
      <c r="T61" s="110">
        <f t="shared" si="64"/>
        <v>2180.4301400896175</v>
      </c>
      <c r="U61" s="110">
        <f t="shared" si="64"/>
        <v>-1524.8127837531206</v>
      </c>
      <c r="V61" s="110">
        <f t="shared" si="64"/>
        <v>4275.5464559565335</v>
      </c>
      <c r="W61" s="110">
        <f t="shared" si="64"/>
        <v>285.128411244544</v>
      </c>
      <c r="X61" s="110">
        <f t="shared" si="64"/>
        <v>-3075.447030004284</v>
      </c>
      <c r="Y61" s="110">
        <f t="shared" si="64"/>
        <v>1997.0853666624635</v>
      </c>
      <c r="Z61" s="110">
        <f t="shared" si="64"/>
        <v>231.46365691036846</v>
      </c>
      <c r="AA61" s="110">
        <v>-3542.7240907578102</v>
      </c>
      <c r="AB61" s="110">
        <f t="shared" si="64"/>
        <v>2945.41098945158</v>
      </c>
      <c r="AC61" s="110">
        <f t="shared" si="64"/>
        <v>-790.81354360705541</v>
      </c>
      <c r="AD61" s="110">
        <f t="shared" si="64"/>
        <v>240.85871289695967</v>
      </c>
      <c r="AE61" s="110">
        <f t="shared" si="64"/>
        <v>664.3804718520671</v>
      </c>
      <c r="AF61" s="110">
        <f t="shared" si="64"/>
        <v>-3563.7804260704888</v>
      </c>
      <c r="AG61" s="110">
        <f t="shared" si="64"/>
        <v>-264.73301155181798</v>
      </c>
      <c r="AH61" s="110">
        <f t="shared" si="64"/>
        <v>-2446.5961669243034</v>
      </c>
      <c r="AI61" s="110">
        <f t="shared" si="64"/>
        <v>-4729.7358901499701</v>
      </c>
      <c r="AJ61" s="110">
        <f t="shared" si="64"/>
        <v>-3564.1361976597614</v>
      </c>
      <c r="AK61" s="110">
        <f t="shared" si="64"/>
        <v>-682.54536841852678</v>
      </c>
      <c r="AL61" s="110">
        <f t="shared" si="64"/>
        <v>-9.5578390354373823</v>
      </c>
      <c r="AM61" s="110">
        <v>2174.1702110278102</v>
      </c>
      <c r="AN61" s="110">
        <v>3977.5092099990284</v>
      </c>
      <c r="AO61" s="111">
        <f>AO64-AO60-AO63</f>
        <v>2348.3017316068926</v>
      </c>
      <c r="AP61" s="119"/>
      <c r="AQ61" s="119"/>
      <c r="AR61" s="119"/>
      <c r="AS61" s="119"/>
      <c r="AT61" s="119"/>
      <c r="AU61" s="119"/>
      <c r="AV61" s="136"/>
      <c r="AW61" s="97"/>
      <c r="AX61" s="97"/>
      <c r="AY61" s="40"/>
      <c r="AZ61" s="40"/>
      <c r="BA61" s="40">
        <v>0</v>
      </c>
      <c r="BB61" s="40">
        <v>3.529094101395458E-7</v>
      </c>
      <c r="BC61" s="40">
        <v>9.0003595687448978E-8</v>
      </c>
      <c r="BD61" s="40">
        <v>-8.9989043772220612E-8</v>
      </c>
      <c r="BE61" s="40">
        <v>0</v>
      </c>
      <c r="BF61" s="40">
        <v>-14932.331599640667</v>
      </c>
      <c r="BG61" s="40">
        <v>2164.6123719923708</v>
      </c>
      <c r="BH61" s="119"/>
      <c r="BI61" s="40"/>
      <c r="BJ61" s="40"/>
      <c r="BK61" s="40"/>
      <c r="BM61" s="115"/>
      <c r="BN61" s="102"/>
    </row>
    <row r="62" spans="1:66" x14ac:dyDescent="0.3">
      <c r="A62" s="170" t="s">
        <v>103</v>
      </c>
      <c r="B62" s="31" t="s">
        <v>64</v>
      </c>
      <c r="C62" s="99">
        <f>C60+C61</f>
        <v>10852.319333659307</v>
      </c>
      <c r="D62" s="99">
        <f t="shared" ref="D62:K62" si="65">D60+D61</f>
        <v>9583.6247884725326</v>
      </c>
      <c r="E62" s="99">
        <f t="shared" si="65"/>
        <v>16144.600492385265</v>
      </c>
      <c r="F62" s="99">
        <f t="shared" si="65"/>
        <v>10875.634367699395</v>
      </c>
      <c r="G62" s="99">
        <f t="shared" si="65"/>
        <v>22680.588798083412</v>
      </c>
      <c r="H62" s="99">
        <f t="shared" si="65"/>
        <v>25439.869605774209</v>
      </c>
      <c r="I62" s="99">
        <f t="shared" si="65"/>
        <v>26209.00800683138</v>
      </c>
      <c r="J62" s="99">
        <f t="shared" si="65"/>
        <v>31154.175915716085</v>
      </c>
      <c r="K62" s="99">
        <f t="shared" si="65"/>
        <v>35166.072821323112</v>
      </c>
      <c r="L62" s="99"/>
      <c r="M62" s="93">
        <f>M60+M61</f>
        <v>44093.058679279071</v>
      </c>
      <c r="N62" s="180">
        <f t="shared" ref="N62:AL62" si="66">N60+N61</f>
        <v>2468.5715308709464</v>
      </c>
      <c r="O62" s="99">
        <f t="shared" si="66"/>
        <v>4589.5513997858579</v>
      </c>
      <c r="P62" s="99">
        <f t="shared" si="66"/>
        <v>2243.8550514468607</v>
      </c>
      <c r="Q62" s="99">
        <f t="shared" si="66"/>
        <v>1573.6563855957306</v>
      </c>
      <c r="R62" s="99">
        <f t="shared" si="66"/>
        <v>4765.6004806950687</v>
      </c>
      <c r="S62" s="99">
        <f t="shared" si="66"/>
        <v>8333.502388024106</v>
      </c>
      <c r="T62" s="99">
        <f t="shared" si="66"/>
        <v>6532.3747256054694</v>
      </c>
      <c r="U62" s="99">
        <f t="shared" si="66"/>
        <v>3049.1112037587704</v>
      </c>
      <c r="V62" s="99">
        <f t="shared" si="66"/>
        <v>9036.5096401024384</v>
      </c>
      <c r="W62" s="99">
        <f t="shared" si="66"/>
        <v>6497.2606278447247</v>
      </c>
      <c r="X62" s="99">
        <f t="shared" si="66"/>
        <v>2835.900049160562</v>
      </c>
      <c r="Y62" s="99">
        <f t="shared" si="66"/>
        <v>7070.1992886664857</v>
      </c>
      <c r="Z62" s="99">
        <f t="shared" si="66"/>
        <v>5035.5599897889506</v>
      </c>
      <c r="AA62" s="99">
        <f t="shared" si="66"/>
        <v>4206.7801782275219</v>
      </c>
      <c r="AB62" s="99">
        <f t="shared" si="66"/>
        <v>10506.38279395612</v>
      </c>
      <c r="AC62" s="99">
        <f t="shared" si="66"/>
        <v>6460.2850448587878</v>
      </c>
      <c r="AD62" s="99">
        <f t="shared" si="66"/>
        <v>7922.2988467926916</v>
      </c>
      <c r="AE62" s="99">
        <f t="shared" si="66"/>
        <v>8853.0704912277033</v>
      </c>
      <c r="AF62" s="99">
        <f t="shared" si="66"/>
        <v>6208.1431491942603</v>
      </c>
      <c r="AG62" s="99">
        <f t="shared" si="66"/>
        <v>8170.6634285014334</v>
      </c>
      <c r="AH62" s="99">
        <f t="shared" si="66"/>
        <v>7843.2033656966896</v>
      </c>
      <c r="AI62" s="99">
        <f t="shared" si="66"/>
        <v>7664.6312002293107</v>
      </c>
      <c r="AJ62" s="99">
        <f t="shared" si="66"/>
        <v>9883.271268541861</v>
      </c>
      <c r="AK62" s="99">
        <f t="shared" si="66"/>
        <v>9774.9669868552501</v>
      </c>
      <c r="AL62" s="99">
        <f t="shared" si="66"/>
        <v>9594.7356788758025</v>
      </c>
      <c r="AM62" s="99">
        <f>AM60+AM61</f>
        <v>13593.169493183039</v>
      </c>
      <c r="AN62" s="99">
        <f>AN60+AN61</f>
        <v>12570.511960807395</v>
      </c>
      <c r="AO62" s="93">
        <f>AO60+AO61</f>
        <v>8334.6417094720509</v>
      </c>
      <c r="AP62" s="181"/>
      <c r="AQ62" s="181"/>
      <c r="AR62" s="181"/>
      <c r="AS62" s="181"/>
      <c r="AT62" s="181"/>
      <c r="AU62" s="181"/>
      <c r="AV62" s="122"/>
      <c r="AW62" s="107"/>
      <c r="AX62" s="107"/>
      <c r="AY62" s="40"/>
      <c r="AZ62" s="40"/>
      <c r="BA62" s="40">
        <v>0</v>
      </c>
      <c r="BB62" s="40">
        <v>0</v>
      </c>
      <c r="BC62" s="40">
        <v>9.0003595687448978E-8</v>
      </c>
      <c r="BD62" s="40">
        <v>-8.9989043772220612E-8</v>
      </c>
      <c r="BE62" s="40">
        <v>0</v>
      </c>
      <c r="BF62" s="40">
        <v>-33261.133017698776</v>
      </c>
      <c r="BG62" s="40">
        <v>23187.90517205884</v>
      </c>
      <c r="BH62" s="181"/>
      <c r="BI62" s="40"/>
      <c r="BJ62" s="40"/>
      <c r="BK62" s="40"/>
      <c r="BM62" s="115"/>
      <c r="BN62" s="102"/>
    </row>
    <row r="63" spans="1:66" x14ac:dyDescent="0.3">
      <c r="A63" s="30" t="s">
        <v>104</v>
      </c>
      <c r="B63" s="31" t="s">
        <v>64</v>
      </c>
      <c r="C63" s="110">
        <v>-468.90779157728701</v>
      </c>
      <c r="D63" s="110">
        <v>-192.43799999999999</v>
      </c>
      <c r="E63" s="110">
        <v>-640.56277060567425</v>
      </c>
      <c r="F63" s="110">
        <v>-496.53989626196966</v>
      </c>
      <c r="G63" s="110">
        <v>-259.10609644277514</v>
      </c>
      <c r="H63" s="110">
        <v>-633.76990956883037</v>
      </c>
      <c r="I63" s="110">
        <v>-1262.8351817456632</v>
      </c>
      <c r="J63" s="110">
        <v>-2247.3664181435138</v>
      </c>
      <c r="K63" s="110">
        <v>-3185.5091735549568</v>
      </c>
      <c r="L63" s="110"/>
      <c r="M63" s="111">
        <v>-3248.1367917158873</v>
      </c>
      <c r="N63" s="113">
        <v>-288.72973506081178</v>
      </c>
      <c r="O63" s="110">
        <v>-155.19410527729235</v>
      </c>
      <c r="P63" s="110">
        <v>-4.9349943725974299</v>
      </c>
      <c r="Q63" s="110">
        <v>-47.681061551268101</v>
      </c>
      <c r="R63" s="110">
        <v>-14.420984203093237</v>
      </c>
      <c r="S63" s="110">
        <v>-146.00729903693664</v>
      </c>
      <c r="T63" s="110">
        <v>-190.12187882717438</v>
      </c>
      <c r="U63" s="110">
        <v>91.444065624429129</v>
      </c>
      <c r="V63" s="110">
        <v>-24.563276843921713</v>
      </c>
      <c r="W63" s="110">
        <v>-226.46499110324231</v>
      </c>
      <c r="X63" s="110">
        <v>-114.3460468248104</v>
      </c>
      <c r="Y63" s="110">
        <v>-268.39559479685602</v>
      </c>
      <c r="Z63" s="110">
        <v>-70.789449913412511</v>
      </c>
      <c r="AA63" s="110">
        <v>-497.29993859764818</v>
      </c>
      <c r="AB63" s="110">
        <v>-79.971589549935345</v>
      </c>
      <c r="AC63" s="110">
        <v>-614.77420368466733</v>
      </c>
      <c r="AD63" s="110">
        <v>-195.26890953189684</v>
      </c>
      <c r="AE63" s="110">
        <v>-615.42427960139798</v>
      </c>
      <c r="AF63" s="110">
        <v>-367.68706568759967</v>
      </c>
      <c r="AG63" s="110">
        <v>-1068.9861633226192</v>
      </c>
      <c r="AH63" s="110">
        <v>-253.19950654594393</v>
      </c>
      <c r="AI63" s="110">
        <v>-556.60999935975804</v>
      </c>
      <c r="AJ63" s="110">
        <v>-804.45814221943556</v>
      </c>
      <c r="AK63" s="110">
        <v>-1571.2415254298194</v>
      </c>
      <c r="AL63" s="110">
        <v>-1339.6635681244527</v>
      </c>
      <c r="AM63" s="110">
        <v>-1435.0159079611324</v>
      </c>
      <c r="AN63" s="110">
        <v>-90.370836224527011</v>
      </c>
      <c r="AO63" s="111">
        <v>-383.08647940577521</v>
      </c>
      <c r="AP63" s="119"/>
      <c r="AQ63" s="119"/>
      <c r="AR63" s="119"/>
      <c r="AS63" s="119"/>
      <c r="AT63" s="119"/>
      <c r="AU63" s="119"/>
      <c r="AV63" s="136"/>
      <c r="AW63" s="97"/>
      <c r="AX63" s="97"/>
      <c r="AY63" s="40"/>
      <c r="AZ63" s="40"/>
      <c r="BA63" s="40">
        <v>0</v>
      </c>
      <c r="BB63" s="40">
        <v>0</v>
      </c>
      <c r="BC63" s="40">
        <v>0</v>
      </c>
      <c r="BD63" s="40">
        <v>0</v>
      </c>
      <c r="BE63" s="40">
        <v>0</v>
      </c>
      <c r="BF63" s="40">
        <v>212.47523726144436</v>
      </c>
      <c r="BG63" s="40">
        <v>-2774.6794760855851</v>
      </c>
      <c r="BH63" s="119"/>
      <c r="BI63" s="40"/>
      <c r="BJ63" s="40"/>
      <c r="BK63" s="40"/>
      <c r="BM63" s="115"/>
      <c r="BN63" s="102"/>
    </row>
    <row r="64" spans="1:66" x14ac:dyDescent="0.3">
      <c r="A64" s="170" t="s">
        <v>105</v>
      </c>
      <c r="B64" s="31" t="s">
        <v>64</v>
      </c>
      <c r="C64" s="99">
        <f>'[1]Historical Financials in USD'!C64*'[1]Historical Financials in USD'!$C$8</f>
        <v>10383.41154208202</v>
      </c>
      <c r="D64" s="99">
        <f>'[1]Historical Financials in USD'!D64*'[1]Historical Financials in USD'!$D$8</f>
        <v>9391.1867884725325</v>
      </c>
      <c r="E64" s="99">
        <f>'[1]Historical Financials in USD'!E64*'[1]Historical Financials in USD'!$E$8</f>
        <v>15504.03772177959</v>
      </c>
      <c r="F64" s="99">
        <f>'[1]Historical Financials in USD'!F64*'[1]Historical Financials in USD'!$F$8</f>
        <v>10379.094471437425</v>
      </c>
      <c r="G64" s="99">
        <f>'[1]Historical Financials in USD'!G64*'[1]Historical Financials in USD'!$G$8</f>
        <v>22421.482701640638</v>
      </c>
      <c r="H64" s="99">
        <v>24806.09969620538</v>
      </c>
      <c r="I64" s="99">
        <v>24946.172825085716</v>
      </c>
      <c r="J64" s="99">
        <v>28906.809497572573</v>
      </c>
      <c r="K64" s="99">
        <v>31980.563647768155</v>
      </c>
      <c r="L64" s="99"/>
      <c r="M64" s="93">
        <v>40844.921887563185</v>
      </c>
      <c r="N64" s="180">
        <v>2179.8417958101345</v>
      </c>
      <c r="O64" s="99">
        <v>4434.3572945085652</v>
      </c>
      <c r="P64" s="99">
        <v>2238.9200570742632</v>
      </c>
      <c r="Q64" s="99">
        <f>F64-P64-O64-N64</f>
        <v>1525.9753240444625</v>
      </c>
      <c r="R64" s="99">
        <v>4751.1794964919754</v>
      </c>
      <c r="S64" s="99">
        <v>8187.4950889871689</v>
      </c>
      <c r="T64" s="99">
        <v>6342.252846778295</v>
      </c>
      <c r="U64" s="99">
        <f>G64-T64-S64-R64</f>
        <v>3140.5552693831996</v>
      </c>
      <c r="V64" s="99">
        <v>9011.9463632585175</v>
      </c>
      <c r="W64" s="99">
        <v>6270.7956367414827</v>
      </c>
      <c r="X64" s="99">
        <v>2721.5540023357516</v>
      </c>
      <c r="Y64" s="99">
        <f>H64-X64-W64-V64</f>
        <v>6801.8036938696296</v>
      </c>
      <c r="Z64" s="99">
        <v>4964.7705398755379</v>
      </c>
      <c r="AA64" s="99">
        <v>3709.4802396298733</v>
      </c>
      <c r="AB64" s="99">
        <v>10426.411204406184</v>
      </c>
      <c r="AC64" s="99">
        <f>I64-Z64-AA64-AB64</f>
        <v>5845.5108411741203</v>
      </c>
      <c r="AD64" s="99">
        <f>J64-(AE64+AF64+AG64)</f>
        <v>7727.0299372607951</v>
      </c>
      <c r="AE64" s="99">
        <v>8237.6462116263046</v>
      </c>
      <c r="AF64" s="99">
        <v>5840.4560835066604</v>
      </c>
      <c r="AG64" s="99">
        <v>7101.6772651788142</v>
      </c>
      <c r="AH64" s="99">
        <v>7590.0038591507455</v>
      </c>
      <c r="AI64" s="99">
        <v>7108.0212008695526</v>
      </c>
      <c r="AJ64" s="99">
        <v>9078.8131263224259</v>
      </c>
      <c r="AK64" s="99">
        <v>8203.7254614254307</v>
      </c>
      <c r="AL64" s="99">
        <v>8255.0721107513491</v>
      </c>
      <c r="AM64" s="99">
        <v>12158.153585221906</v>
      </c>
      <c r="AN64" s="99">
        <v>12480.140961523655</v>
      </c>
      <c r="AO64" s="93">
        <v>7951.5552300662757</v>
      </c>
      <c r="AP64" s="181"/>
      <c r="AQ64" s="181"/>
      <c r="AR64" s="181"/>
      <c r="AS64" s="181"/>
      <c r="AT64" s="181"/>
      <c r="AU64" s="181"/>
      <c r="AV64" s="122"/>
      <c r="AW64" s="107"/>
      <c r="AX64" s="107"/>
      <c r="AY64" s="40"/>
      <c r="AZ64" s="40"/>
      <c r="BA64" s="40"/>
      <c r="BB64" s="40"/>
      <c r="BC64" s="40"/>
      <c r="BD64" s="40"/>
      <c r="BE64" s="40"/>
      <c r="BF64" s="40"/>
      <c r="BG64" s="40"/>
      <c r="BH64" s="181"/>
      <c r="BI64" s="40"/>
      <c r="BJ64" s="40"/>
      <c r="BK64" s="40"/>
      <c r="BM64" s="115"/>
      <c r="BN64" s="102"/>
    </row>
    <row r="65" spans="1:66" x14ac:dyDescent="0.3">
      <c r="A65" s="30" t="s">
        <v>106</v>
      </c>
      <c r="B65" s="31" t="s">
        <v>64</v>
      </c>
      <c r="C65" s="110">
        <f>('[1]Historical Financials in USD'!C65+'[1]Historical Financials in USD'!C66)*'[1]Historical Financials in USD'!$C$8-C66</f>
        <v>-5625.1484000000009</v>
      </c>
      <c r="D65" s="110">
        <f>('[1]Historical Financials in USD'!D65+'[1]Historical Financials in USD'!D66)*'[1]Historical Financials in USD'!$D$8-D66</f>
        <v>-19827.48404664894</v>
      </c>
      <c r="E65" s="110">
        <v>-38044.319247453226</v>
      </c>
      <c r="F65" s="110">
        <v>-5581.248733562441</v>
      </c>
      <c r="G65" s="110">
        <v>-7872.6894930135331</v>
      </c>
      <c r="H65" s="110">
        <v>-24089.868669044816</v>
      </c>
      <c r="I65" s="110">
        <v>-26391.267340060156</v>
      </c>
      <c r="J65" s="110">
        <v>-24447.269108532979</v>
      </c>
      <c r="K65" s="110">
        <v>-70017.838454717756</v>
      </c>
      <c r="L65" s="110"/>
      <c r="M65" s="111">
        <v>-25646.153322937786</v>
      </c>
      <c r="N65" s="113">
        <v>-1512.8920430350181</v>
      </c>
      <c r="O65" s="110">
        <v>-1991.791875154463</v>
      </c>
      <c r="P65" s="110">
        <v>-985.24004592059146</v>
      </c>
      <c r="Q65" s="110">
        <v>-1091.3247694523702</v>
      </c>
      <c r="R65" s="110">
        <v>-1756.7654058881856</v>
      </c>
      <c r="S65" s="110">
        <v>-1264.9668204667364</v>
      </c>
      <c r="T65" s="110">
        <v>-2558.7546876587217</v>
      </c>
      <c r="U65" s="110">
        <f>(G65+G66-T65-S65-R65)-U66-S66</f>
        <v>-2292.2025789998893</v>
      </c>
      <c r="V65" s="110">
        <v>-2987.3820540580596</v>
      </c>
      <c r="W65" s="110">
        <v>-12576.755837949477</v>
      </c>
      <c r="X65" s="110">
        <v>-4218.4502666182725</v>
      </c>
      <c r="Y65" s="110">
        <v>-4307.2975104190018</v>
      </c>
      <c r="Z65" s="110">
        <v>-13310.113472024826</v>
      </c>
      <c r="AA65" s="110">
        <v>-5941.3750050205499</v>
      </c>
      <c r="AB65" s="110">
        <v>-3595.9461225640757</v>
      </c>
      <c r="AC65" s="110">
        <v>-3543.8332331121064</v>
      </c>
      <c r="AD65" s="110">
        <v>-4079.0435821705491</v>
      </c>
      <c r="AE65" s="110">
        <v>-10346.375907517868</v>
      </c>
      <c r="AF65" s="110">
        <v>-4239.7058018406515</v>
      </c>
      <c r="AG65" s="110">
        <f t="shared" ref="AG65:AG70" si="67">J65-AD65-AE65-AF65</f>
        <v>-5782.1438170039091</v>
      </c>
      <c r="AH65" s="110">
        <v>-3748.3762666324274</v>
      </c>
      <c r="AI65" s="110">
        <v>-17263.768607502567</v>
      </c>
      <c r="AJ65" s="110">
        <v>-23220.874551925841</v>
      </c>
      <c r="AK65" s="110">
        <v>-25784.819028656933</v>
      </c>
      <c r="AL65" s="110">
        <v>-9889.1165132661281</v>
      </c>
      <c r="AM65" s="110">
        <v>-3218.8689504632421</v>
      </c>
      <c r="AN65" s="110">
        <v>-6473.8996394957449</v>
      </c>
      <c r="AO65" s="111">
        <v>-6064.2682197126705</v>
      </c>
      <c r="AP65" s="119"/>
      <c r="AQ65" s="119"/>
      <c r="AR65" s="119"/>
      <c r="AS65" s="119"/>
      <c r="AT65" s="119"/>
      <c r="AU65" s="119"/>
      <c r="AV65" s="136"/>
      <c r="AW65" s="107"/>
      <c r="AX65" s="107"/>
      <c r="AY65" s="40"/>
      <c r="AZ65" s="40"/>
      <c r="BA65" s="40">
        <v>0</v>
      </c>
      <c r="BB65" s="40">
        <v>0</v>
      </c>
      <c r="BC65" s="40">
        <v>0</v>
      </c>
      <c r="BD65" s="40">
        <v>0</v>
      </c>
      <c r="BE65" s="40">
        <v>-67.448465875953843</v>
      </c>
      <c r="BF65" s="40">
        <v>-24255.552089080062</v>
      </c>
      <c r="BG65" s="40">
        <v>-13107.98546372937</v>
      </c>
      <c r="BH65" s="110"/>
      <c r="BI65" s="40"/>
      <c r="BJ65" s="40"/>
      <c r="BK65" s="40"/>
      <c r="BM65" s="115"/>
      <c r="BN65" s="102"/>
    </row>
    <row r="66" spans="1:66" x14ac:dyDescent="0.3">
      <c r="A66" s="30" t="s">
        <v>107</v>
      </c>
      <c r="B66" s="31" t="s">
        <v>64</v>
      </c>
      <c r="C66" s="110">
        <v>-379.02099999999996</v>
      </c>
      <c r="D66" s="110">
        <v>-10239.47025</v>
      </c>
      <c r="E66" s="110">
        <v>-2810.5786800000001</v>
      </c>
      <c r="F66" s="110">
        <v>-76.712000000000003</v>
      </c>
      <c r="G66" s="110">
        <v>-3840.8357991790895</v>
      </c>
      <c r="H66" s="110">
        <v>-5777.8421044931038</v>
      </c>
      <c r="I66" s="110">
        <v>-7911.205468972601</v>
      </c>
      <c r="J66" s="110">
        <v>-1762.3790755117247</v>
      </c>
      <c r="K66" s="110">
        <v>-3029.4373155829171</v>
      </c>
      <c r="L66" s="110"/>
      <c r="M66" s="111">
        <v>-2984.0625979942442</v>
      </c>
      <c r="N66" s="113">
        <v>0</v>
      </c>
      <c r="O66" s="110">
        <v>-76.712000000000003</v>
      </c>
      <c r="P66" s="110">
        <v>0</v>
      </c>
      <c r="Q66" s="110">
        <v>0</v>
      </c>
      <c r="R66" s="110">
        <v>0</v>
      </c>
      <c r="S66" s="110">
        <v>-3840.8357991790895</v>
      </c>
      <c r="T66" s="110">
        <v>0</v>
      </c>
      <c r="U66" s="110">
        <v>0</v>
      </c>
      <c r="V66" s="110">
        <v>-14.299623337371051</v>
      </c>
      <c r="W66" s="110">
        <v>-5414.962426666687</v>
      </c>
      <c r="X66" s="110">
        <v>0</v>
      </c>
      <c r="Y66" s="110">
        <v>-348.58005448904498</v>
      </c>
      <c r="Z66" s="110">
        <v>-4497.0823289975997</v>
      </c>
      <c r="AA66" s="110">
        <v>-3917.1365836150007</v>
      </c>
      <c r="AB66" s="110">
        <v>494.30946505000003</v>
      </c>
      <c r="AC66" s="110">
        <v>8.703978589999906</v>
      </c>
      <c r="AD66" s="110">
        <v>0</v>
      </c>
      <c r="AE66" s="110">
        <v>-1013.4325156803286</v>
      </c>
      <c r="AF66" s="110">
        <v>-394.47622754841609</v>
      </c>
      <c r="AG66" s="110">
        <f t="shared" si="67"/>
        <v>-354.47033228298005</v>
      </c>
      <c r="AH66" s="110">
        <v>0</v>
      </c>
      <c r="AI66" s="110">
        <v>-1035.1337023673377</v>
      </c>
      <c r="AJ66" s="110">
        <v>-183.42771092402208</v>
      </c>
      <c r="AK66" s="110">
        <v>-1810.8759022915574</v>
      </c>
      <c r="AL66" s="110">
        <v>-4547.5057186647391</v>
      </c>
      <c r="AM66" s="110">
        <v>0</v>
      </c>
      <c r="AN66" s="110">
        <v>1184.0378341740688</v>
      </c>
      <c r="AO66" s="111">
        <v>379.40528649642602</v>
      </c>
      <c r="AP66" s="119"/>
      <c r="AQ66" s="119"/>
      <c r="AR66" s="119"/>
      <c r="AS66" s="119"/>
      <c r="AT66" s="119"/>
      <c r="AU66" s="119"/>
      <c r="AV66" s="136"/>
      <c r="AW66" s="97"/>
      <c r="AX66" s="97"/>
      <c r="AY66" s="40"/>
      <c r="AZ66" s="40"/>
      <c r="BA66" s="40">
        <v>0</v>
      </c>
      <c r="BB66" s="40">
        <v>0</v>
      </c>
      <c r="BC66" s="40">
        <v>0</v>
      </c>
      <c r="BD66" s="40">
        <v>0</v>
      </c>
      <c r="BE66" s="40">
        <v>75.159601586253075</v>
      </c>
      <c r="BF66" s="40">
        <v>-1994.3036132155794</v>
      </c>
      <c r="BG66" s="40">
        <v>-4547.5057186647391</v>
      </c>
      <c r="BH66" s="110"/>
      <c r="BI66" s="40"/>
      <c r="BJ66" s="40"/>
      <c r="BK66" s="40"/>
      <c r="BM66" s="115"/>
      <c r="BN66" s="102"/>
    </row>
    <row r="67" spans="1:66" x14ac:dyDescent="0.3">
      <c r="A67" s="30" t="s">
        <v>108</v>
      </c>
      <c r="B67" s="31" t="s">
        <v>64</v>
      </c>
      <c r="C67" s="110">
        <f>'[1]Historical Financials in USD'!C67*'[1]Historical Financials in USD'!$C$8</f>
        <v>-544.80818583596204</v>
      </c>
      <c r="D67" s="110">
        <f>'[1]Historical Financials in USD'!E67*'[1]Historical Financials in USD'!$E$8</f>
        <v>-1285.1895806422469</v>
      </c>
      <c r="E67" s="110">
        <v>-1328.5225587632294</v>
      </c>
      <c r="F67" s="110">
        <v>-1312.6409257636308</v>
      </c>
      <c r="G67" s="110">
        <v>-2011.9977811110657</v>
      </c>
      <c r="H67" s="110">
        <v>-1869.5559657444485</v>
      </c>
      <c r="I67" s="110">
        <v>-2814.8215788079315</v>
      </c>
      <c r="J67" s="110">
        <v>-3414.75620202153</v>
      </c>
      <c r="K67" s="110">
        <v>-3637.3950691409959</v>
      </c>
      <c r="L67" s="110"/>
      <c r="M67" s="111">
        <v>-5929.1964572075904</v>
      </c>
      <c r="N67" s="113">
        <v>-240.99041482064737</v>
      </c>
      <c r="O67" s="110">
        <v>-343.14687286110734</v>
      </c>
      <c r="P67" s="110">
        <v>-421.49351259789114</v>
      </c>
      <c r="Q67" s="110">
        <v>-307.01012548398535</v>
      </c>
      <c r="R67" s="110">
        <v>-286.34781533024716</v>
      </c>
      <c r="S67" s="110">
        <v>-411.30393167905538</v>
      </c>
      <c r="T67" s="110">
        <v>-385.69392227391461</v>
      </c>
      <c r="U67" s="110">
        <f>G67-T67-S67-R67</f>
        <v>-928.65211182784833</v>
      </c>
      <c r="V67" s="110">
        <v>-378.00171748960531</v>
      </c>
      <c r="W67" s="110">
        <v>-349.22728782602314</v>
      </c>
      <c r="X67" s="110">
        <v>-518.5865058029483</v>
      </c>
      <c r="Y67" s="110">
        <v>-623.74045462587173</v>
      </c>
      <c r="Z67" s="110">
        <v>-633.78241924375004</v>
      </c>
      <c r="AA67" s="110">
        <v>-611.17129147923163</v>
      </c>
      <c r="AB67" s="110">
        <v>-662.33559032559333</v>
      </c>
      <c r="AC67" s="110">
        <v>-907.53227775935648</v>
      </c>
      <c r="AD67" s="110">
        <v>-842.84329288423362</v>
      </c>
      <c r="AE67" s="110">
        <v>-754.9656341566407</v>
      </c>
      <c r="AF67" s="110">
        <v>-837.60403656976848</v>
      </c>
      <c r="AG67" s="110">
        <f t="shared" si="67"/>
        <v>-979.34323841088747</v>
      </c>
      <c r="AH67" s="110">
        <v>-704.35098363539271</v>
      </c>
      <c r="AI67" s="110">
        <v>-826.85540855048509</v>
      </c>
      <c r="AJ67" s="110">
        <v>-734.62575334572807</v>
      </c>
      <c r="AK67" s="110">
        <v>-1371.5629236093901</v>
      </c>
      <c r="AL67" s="110">
        <v>-1883.8796940778971</v>
      </c>
      <c r="AM67" s="110">
        <v>-1231.8334036938745</v>
      </c>
      <c r="AN67" s="110">
        <v>-1284.5565655634473</v>
      </c>
      <c r="AO67" s="111">
        <v>-1528.9267938723715</v>
      </c>
      <c r="AP67" s="119"/>
      <c r="AQ67" s="119"/>
      <c r="AR67" s="119"/>
      <c r="AS67" s="119"/>
      <c r="AT67" s="119"/>
      <c r="AU67" s="119"/>
      <c r="AV67" s="136"/>
      <c r="AW67" s="97"/>
      <c r="AX67" s="97"/>
      <c r="AY67" s="40"/>
      <c r="AZ67" s="40"/>
      <c r="BA67" s="40">
        <v>0</v>
      </c>
      <c r="BB67" s="40">
        <v>0</v>
      </c>
      <c r="BC67" s="40">
        <v>0</v>
      </c>
      <c r="BD67" s="40">
        <v>0</v>
      </c>
      <c r="BE67" s="40">
        <v>-7.711135710300141</v>
      </c>
      <c r="BF67" s="40">
        <v>1016.9498084439729</v>
      </c>
      <c r="BG67" s="40">
        <v>-3115.7130977717716</v>
      </c>
      <c r="BH67" s="110"/>
      <c r="BI67" s="40"/>
      <c r="BJ67" s="40"/>
      <c r="BK67" s="40"/>
      <c r="BM67" s="115"/>
      <c r="BN67" s="102"/>
    </row>
    <row r="68" spans="1:66" x14ac:dyDescent="0.3">
      <c r="A68" s="170" t="s">
        <v>109</v>
      </c>
      <c r="B68" s="31" t="s">
        <v>64</v>
      </c>
      <c r="C68" s="99">
        <f t="shared" ref="C68:AC68" si="68">C64+C65+C66+C67</f>
        <v>3834.4339562460573</v>
      </c>
      <c r="D68" s="99">
        <f t="shared" si="68"/>
        <v>-21960.957088818657</v>
      </c>
      <c r="E68" s="99">
        <f t="shared" si="68"/>
        <v>-26679.382764436865</v>
      </c>
      <c r="F68" s="99">
        <f t="shared" si="68"/>
        <v>3408.4928121113535</v>
      </c>
      <c r="G68" s="99">
        <f t="shared" si="68"/>
        <v>8695.9596283369501</v>
      </c>
      <c r="H68" s="99">
        <f t="shared" si="68"/>
        <v>-6931.1670430769882</v>
      </c>
      <c r="I68" s="99">
        <f>I64+I65+I66+I67</f>
        <v>-12171.121562754972</v>
      </c>
      <c r="J68" s="99">
        <f>J64+J65+J66+J67</f>
        <v>-717.59488849366107</v>
      </c>
      <c r="K68" s="99">
        <f>K64+K65+K66+K67</f>
        <v>-44704.107191673516</v>
      </c>
      <c r="L68" s="99"/>
      <c r="M68" s="93">
        <f>M64+M65+M66+M67</f>
        <v>6285.5095094235639</v>
      </c>
      <c r="N68" s="180">
        <f t="shared" si="68"/>
        <v>425.95933795446899</v>
      </c>
      <c r="O68" s="99">
        <f t="shared" si="68"/>
        <v>2022.7065464929949</v>
      </c>
      <c r="P68" s="99">
        <f t="shared" si="68"/>
        <v>832.18649855578064</v>
      </c>
      <c r="Q68" s="99">
        <f t="shared" si="68"/>
        <v>127.6404291081069</v>
      </c>
      <c r="R68" s="99">
        <f t="shared" si="68"/>
        <v>2708.0662752735429</v>
      </c>
      <c r="S68" s="99">
        <f t="shared" si="68"/>
        <v>2670.3885376622879</v>
      </c>
      <c r="T68" s="99">
        <f t="shared" si="68"/>
        <v>3397.8042368456586</v>
      </c>
      <c r="U68" s="99">
        <f t="shared" si="68"/>
        <v>-80.299421444537984</v>
      </c>
      <c r="V68" s="99">
        <f t="shared" si="68"/>
        <v>5632.2629683734804</v>
      </c>
      <c r="W68" s="99">
        <f t="shared" si="68"/>
        <v>-12070.149915700704</v>
      </c>
      <c r="X68" s="99">
        <f t="shared" si="68"/>
        <v>-2015.4827700854692</v>
      </c>
      <c r="Y68" s="99">
        <f t="shared" si="68"/>
        <v>1522.1856743357112</v>
      </c>
      <c r="Z68" s="99">
        <f t="shared" si="68"/>
        <v>-13476.207680390637</v>
      </c>
      <c r="AA68" s="99">
        <v>-6760.2026404849094</v>
      </c>
      <c r="AB68" s="99">
        <f t="shared" si="68"/>
        <v>6662.4389565665151</v>
      </c>
      <c r="AC68" s="99">
        <f t="shared" si="68"/>
        <v>1402.8493088926571</v>
      </c>
      <c r="AD68" s="99">
        <f>AD64+AD65+AD66+AD67</f>
        <v>2805.1430622060125</v>
      </c>
      <c r="AE68" s="99">
        <f>AE64+AE65+AE66+AE67</f>
        <v>-3877.1278457285325</v>
      </c>
      <c r="AF68" s="99">
        <f>AF64+AF65+AF66+AF67</f>
        <v>368.67001754782439</v>
      </c>
      <c r="AG68" s="99">
        <f t="shared" si="67"/>
        <v>-14.280122518965413</v>
      </c>
      <c r="AH68" s="99">
        <f>AH64+AH65+AH66+AH67</f>
        <v>3137.2766088829253</v>
      </c>
      <c r="AI68" s="99">
        <f>AI64+AI65+AI66+AI67</f>
        <v>-12017.736517550837</v>
      </c>
      <c r="AJ68" s="99">
        <f>AJ64+AJ65+AJ66+AJ67</f>
        <v>-15060.114889873166</v>
      </c>
      <c r="AK68" s="99">
        <f>AK64+AK65+AK66+AK67</f>
        <v>-20763.532393132453</v>
      </c>
      <c r="AL68" s="99">
        <v>-8065.4298152574156</v>
      </c>
      <c r="AM68" s="99">
        <v>7707.4512310647897</v>
      </c>
      <c r="AN68" s="99">
        <v>5905.722590638532</v>
      </c>
      <c r="AO68" s="93">
        <f>AO64+AO65+AO66+AO67</f>
        <v>737.76550297765971</v>
      </c>
      <c r="AP68" s="181"/>
      <c r="AQ68" s="181"/>
      <c r="AR68" s="181"/>
      <c r="AS68" s="181"/>
      <c r="AT68" s="181"/>
      <c r="AU68" s="181"/>
      <c r="AV68" s="122"/>
      <c r="AW68" s="107"/>
      <c r="AX68" s="107"/>
      <c r="AY68" s="40"/>
      <c r="AZ68" s="40"/>
      <c r="BA68" s="40"/>
      <c r="BB68" s="40"/>
      <c r="BC68" s="40"/>
      <c r="BD68" s="40"/>
      <c r="BE68" s="40"/>
      <c r="BF68" s="40"/>
      <c r="BG68" s="40"/>
      <c r="BH68" s="99"/>
      <c r="BI68" s="40"/>
      <c r="BJ68" s="40"/>
      <c r="BK68" s="40"/>
      <c r="BM68" s="115"/>
      <c r="BN68" s="102"/>
    </row>
    <row r="69" spans="1:66" x14ac:dyDescent="0.3">
      <c r="A69" s="30" t="s">
        <v>66</v>
      </c>
      <c r="B69" s="31" t="s">
        <v>64</v>
      </c>
      <c r="C69" s="110">
        <f>'[1]Historical Financials in USD'!C69*'[1]Historical Financials in USD'!$C$8</f>
        <v>-1267.5654241656041</v>
      </c>
      <c r="D69" s="110">
        <v>-1867.6669999999999</v>
      </c>
      <c r="E69" s="110">
        <v>-3025.188065404192</v>
      </c>
      <c r="F69" s="110">
        <v>-3922.039354982338</v>
      </c>
      <c r="G69" s="110">
        <v>-3478.1142361539573</v>
      </c>
      <c r="H69" s="110">
        <v>-3544.1576970618721</v>
      </c>
      <c r="I69" s="110">
        <v>-4431.0961299719165</v>
      </c>
      <c r="J69" s="110">
        <v>-4336.1131699571943</v>
      </c>
      <c r="K69" s="110">
        <v>-4964.3974277632406</v>
      </c>
      <c r="L69" s="110"/>
      <c r="M69" s="111">
        <v>-6824.5261553615655</v>
      </c>
      <c r="N69" s="113">
        <v>-517.76072306822152</v>
      </c>
      <c r="O69" s="110">
        <v>-1210.611889078335</v>
      </c>
      <c r="P69" s="110">
        <v>-643.33709243461271</v>
      </c>
      <c r="Q69" s="110">
        <f>F69-P69-O69-N69</f>
        <v>-1550.3296504011687</v>
      </c>
      <c r="R69" s="110">
        <v>-585.90263397488707</v>
      </c>
      <c r="S69" s="110">
        <v>-1171.2435128093357</v>
      </c>
      <c r="T69" s="110">
        <v>-609.43632401439345</v>
      </c>
      <c r="U69" s="110">
        <f>G69-T69-S69-R69</f>
        <v>-1111.5317653553411</v>
      </c>
      <c r="V69" s="110">
        <v>-473.46302911220334</v>
      </c>
      <c r="W69" s="110">
        <v>-1161.6213194884926</v>
      </c>
      <c r="X69" s="110">
        <v>-685.18522365633999</v>
      </c>
      <c r="Y69" s="110">
        <v>-1223.8553064333341</v>
      </c>
      <c r="Z69" s="110">
        <v>-705.04478442279299</v>
      </c>
      <c r="AA69" s="110">
        <v>-1437.3941748067132</v>
      </c>
      <c r="AB69" s="110">
        <v>-887.77675520896435</v>
      </c>
      <c r="AC69" s="110">
        <v>-1400.9132339049488</v>
      </c>
      <c r="AD69" s="110">
        <v>-746.64191273080041</v>
      </c>
      <c r="AE69" s="197">
        <v>-1465.2380991933705</v>
      </c>
      <c r="AF69" s="197">
        <v>-742.42149259471034</v>
      </c>
      <c r="AG69" s="110">
        <f t="shared" si="67"/>
        <v>-1381.811665438313</v>
      </c>
      <c r="AH69" s="110">
        <v>-715.32407237726125</v>
      </c>
      <c r="AI69" s="110">
        <v>-1349.224640635859</v>
      </c>
      <c r="AJ69" s="110">
        <v>-674.85662709335497</v>
      </c>
      <c r="AK69" s="110">
        <v>-2224.9920876567653</v>
      </c>
      <c r="AL69" s="110">
        <v>-1035.3162375505401</v>
      </c>
      <c r="AM69" s="110">
        <v>-2285.7683627413262</v>
      </c>
      <c r="AN69" s="110">
        <v>-478.91008350327274</v>
      </c>
      <c r="AO69" s="111">
        <v>-3024.5314715664263</v>
      </c>
      <c r="AP69" s="119"/>
      <c r="AQ69" s="119"/>
      <c r="AR69" s="119"/>
      <c r="AS69" s="119"/>
      <c r="AT69" s="119"/>
      <c r="AU69" s="119"/>
      <c r="AV69" s="136"/>
      <c r="AW69" s="97"/>
      <c r="AX69" s="97"/>
      <c r="AY69" s="40"/>
      <c r="AZ69" s="40"/>
      <c r="BA69" s="40">
        <v>0</v>
      </c>
      <c r="BB69" s="40">
        <v>-3.2818371502798982E-2</v>
      </c>
      <c r="BC69" s="40">
        <v>0</v>
      </c>
      <c r="BD69" s="40">
        <v>0</v>
      </c>
      <c r="BE69" s="40">
        <v>0</v>
      </c>
      <c r="BF69" s="40">
        <v>1474.3173049380275</v>
      </c>
      <c r="BG69" s="40">
        <v>-3321.0846002918661</v>
      </c>
      <c r="BH69" s="110"/>
      <c r="BI69" s="40"/>
      <c r="BJ69" s="40"/>
      <c r="BK69" s="40"/>
      <c r="BM69" s="115"/>
      <c r="BN69" s="102"/>
    </row>
    <row r="70" spans="1:66" x14ac:dyDescent="0.3">
      <c r="A70" s="30" t="s">
        <v>110</v>
      </c>
      <c r="B70" s="31" t="s">
        <v>64</v>
      </c>
      <c r="C70" s="110">
        <f>'[1]Historical Financials in USD'!C70*'[1]Historical Financials in USD'!$C$8</f>
        <v>-1415.965953318833</v>
      </c>
      <c r="D70" s="110">
        <v>-5629.8720000000003</v>
      </c>
      <c r="E70" s="110">
        <v>-3290.5638148854805</v>
      </c>
      <c r="F70" s="110">
        <v>-1626.1436242903901</v>
      </c>
      <c r="G70" s="110">
        <v>-1653.50775430005</v>
      </c>
      <c r="H70" s="110">
        <v>-3177.9897245669003</v>
      </c>
      <c r="I70" s="110">
        <v>-4035.8817301491999</v>
      </c>
      <c r="J70" s="110">
        <v>-5233.1987249969698</v>
      </c>
      <c r="K70" s="110">
        <v>-10042.553259153201</v>
      </c>
      <c r="L70" s="110"/>
      <c r="M70" s="111">
        <v>-9109.8979501582035</v>
      </c>
      <c r="N70" s="113">
        <v>-3.6469309010385875</v>
      </c>
      <c r="O70" s="110">
        <v>-866.56630409402146</v>
      </c>
      <c r="P70" s="110">
        <v>-674.57101429748991</v>
      </c>
      <c r="Q70" s="110">
        <f>F70-P70-O70-N70</f>
        <v>-81.359374997840149</v>
      </c>
      <c r="R70" s="110">
        <v>-0.93437512403702738</v>
      </c>
      <c r="S70" s="110">
        <v>-732.20288927272293</v>
      </c>
      <c r="T70" s="110">
        <v>-919.90552950564006</v>
      </c>
      <c r="U70" s="110">
        <f>G70-T70-S70-R70</f>
        <v>-0.46496039764999397</v>
      </c>
      <c r="V70" s="110">
        <v>-318.93065924450531</v>
      </c>
      <c r="W70" s="110">
        <v>-1170.7561329784041</v>
      </c>
      <c r="X70" s="110">
        <v>-1423.5992105315158</v>
      </c>
      <c r="Y70" s="110">
        <v>-264.70372181247512</v>
      </c>
      <c r="Z70" s="110">
        <v>-264.65784217999999</v>
      </c>
      <c r="AA70" s="110">
        <v>-1494.8659742769</v>
      </c>
      <c r="AB70" s="110">
        <v>-1708.9436457074003</v>
      </c>
      <c r="AC70" s="110">
        <f>I70-Z70-AA70-AB70</f>
        <v>-567.41426798489965</v>
      </c>
      <c r="AD70" s="110">
        <v>-264.65820622841005</v>
      </c>
      <c r="AE70" s="110">
        <v>-2051.6007083867798</v>
      </c>
      <c r="AF70" s="110">
        <v>-2580.6919882833095</v>
      </c>
      <c r="AG70" s="110">
        <f t="shared" si="67"/>
        <v>-336.24782209847081</v>
      </c>
      <c r="AH70" s="110">
        <v>-264.65805502341004</v>
      </c>
      <c r="AI70" s="110">
        <v>-3372.6820005402897</v>
      </c>
      <c r="AJ70" s="110">
        <v>-4175.2745655292001</v>
      </c>
      <c r="AK70" s="110">
        <v>-2229.9386380603</v>
      </c>
      <c r="AL70" s="110">
        <v>-320.7641980885403</v>
      </c>
      <c r="AM70" s="110">
        <v>-4250.6472317150619</v>
      </c>
      <c r="AN70" s="110">
        <v>-2258.3985608903013</v>
      </c>
      <c r="AO70" s="111">
        <v>-2280.0879594643002</v>
      </c>
      <c r="AP70" s="119"/>
      <c r="AQ70" s="119"/>
      <c r="AR70" s="119"/>
      <c r="AS70" s="119"/>
      <c r="AT70" s="119"/>
      <c r="AU70" s="119"/>
      <c r="AV70" s="136"/>
      <c r="AW70" s="97"/>
      <c r="AX70" s="97"/>
      <c r="AY70" s="40"/>
      <c r="AZ70" s="40"/>
      <c r="BA70" s="40">
        <v>0</v>
      </c>
      <c r="BB70" s="40">
        <v>0</v>
      </c>
      <c r="BC70" s="40">
        <v>0</v>
      </c>
      <c r="BD70" s="40">
        <v>0</v>
      </c>
      <c r="BE70" s="40">
        <v>0</v>
      </c>
      <c r="BF70" s="40">
        <v>-120.75698538316374</v>
      </c>
      <c r="BG70" s="40">
        <v>-4571.411429803602</v>
      </c>
      <c r="BH70" s="110"/>
      <c r="BI70" s="40"/>
      <c r="BJ70" s="40"/>
      <c r="BK70" s="40"/>
      <c r="BM70" s="115"/>
      <c r="BN70" s="102"/>
    </row>
    <row r="71" spans="1:66" x14ac:dyDescent="0.3">
      <c r="A71" s="30" t="s">
        <v>111</v>
      </c>
      <c r="B71" s="31" t="s">
        <v>64</v>
      </c>
      <c r="C71" s="198">
        <v>3824.5039999999999</v>
      </c>
      <c r="D71" s="110">
        <v>17223.786</v>
      </c>
      <c r="E71" s="110">
        <v>0</v>
      </c>
      <c r="F71" s="110">
        <v>0</v>
      </c>
      <c r="G71" s="110">
        <v>0</v>
      </c>
      <c r="H71" s="110">
        <v>0.53531446576118469</v>
      </c>
      <c r="I71" s="110">
        <v>0</v>
      </c>
      <c r="J71" s="110">
        <v>15504.14671434039</v>
      </c>
      <c r="K71" s="110">
        <v>15852.420697027823</v>
      </c>
      <c r="L71" s="110"/>
      <c r="M71" s="111">
        <v>0</v>
      </c>
      <c r="N71" s="113">
        <v>0</v>
      </c>
      <c r="O71" s="110">
        <v>0</v>
      </c>
      <c r="P71" s="110">
        <v>0</v>
      </c>
      <c r="Q71" s="110">
        <v>0</v>
      </c>
      <c r="R71" s="110">
        <v>0</v>
      </c>
      <c r="S71" s="110">
        <v>0</v>
      </c>
      <c r="T71" s="110">
        <v>0</v>
      </c>
      <c r="U71" s="110">
        <v>0</v>
      </c>
      <c r="V71" s="110">
        <v>0</v>
      </c>
      <c r="W71" s="110">
        <v>0.53387999815177922</v>
      </c>
      <c r="X71" s="110">
        <v>-7.504620552062988E-6</v>
      </c>
      <c r="Y71" s="110">
        <v>1.4419722299575807E-3</v>
      </c>
      <c r="Z71" s="110">
        <v>0</v>
      </c>
      <c r="AA71" s="110">
        <v>0</v>
      </c>
      <c r="AB71" s="110">
        <v>0</v>
      </c>
      <c r="AC71" s="110">
        <f>I71-Z71-AA71-AB71</f>
        <v>0</v>
      </c>
      <c r="AD71" s="110">
        <v>1.2895901252202988</v>
      </c>
      <c r="AE71" s="110">
        <v>0.71438790023040777</v>
      </c>
      <c r="AF71" s="110">
        <v>15482.966498967029</v>
      </c>
      <c r="AG71" s="110">
        <v>19.176237347908021</v>
      </c>
      <c r="AH71" s="110">
        <v>7148.2880076440033</v>
      </c>
      <c r="AI71" s="110">
        <v>5850.4697464256078</v>
      </c>
      <c r="AJ71" s="110">
        <v>2857.5008770953978</v>
      </c>
      <c r="AK71" s="110">
        <v>-3.8379341371860503</v>
      </c>
      <c r="AL71" s="110">
        <v>0</v>
      </c>
      <c r="AM71" s="110">
        <v>0</v>
      </c>
      <c r="AN71" s="110">
        <v>0</v>
      </c>
      <c r="AO71" s="111">
        <v>0</v>
      </c>
      <c r="AP71" s="90"/>
      <c r="AQ71" s="151"/>
      <c r="AR71" s="119"/>
      <c r="AS71" s="119"/>
      <c r="AT71" s="119"/>
      <c r="AU71" s="119"/>
      <c r="AV71" s="199"/>
      <c r="AW71" s="97"/>
      <c r="AX71" s="97"/>
      <c r="AY71" s="40"/>
      <c r="AZ71" s="40"/>
      <c r="BA71" s="40">
        <v>0</v>
      </c>
      <c r="BB71" s="40">
        <v>0</v>
      </c>
      <c r="BC71" s="40">
        <v>0</v>
      </c>
      <c r="BD71" s="40">
        <v>0</v>
      </c>
      <c r="BE71" s="40">
        <v>0</v>
      </c>
      <c r="BF71" s="40">
        <v>-13069.567826272558</v>
      </c>
      <c r="BG71" s="40">
        <v>0</v>
      </c>
      <c r="BH71" s="87"/>
      <c r="BI71" s="40"/>
      <c r="BJ71" s="40"/>
      <c r="BK71" s="40"/>
      <c r="BM71" s="115"/>
      <c r="BN71" s="102"/>
    </row>
    <row r="72" spans="1:66" x14ac:dyDescent="0.3">
      <c r="A72" s="30" t="s">
        <v>112</v>
      </c>
      <c r="B72" s="31" t="s">
        <v>64</v>
      </c>
      <c r="C72" s="110">
        <v>0</v>
      </c>
      <c r="D72" s="110">
        <v>0</v>
      </c>
      <c r="E72" s="110">
        <v>0</v>
      </c>
      <c r="F72" s="110">
        <v>0</v>
      </c>
      <c r="G72" s="110">
        <v>14874.07167302</v>
      </c>
      <c r="H72" s="110">
        <v>0</v>
      </c>
      <c r="I72" s="110">
        <v>0</v>
      </c>
      <c r="J72" s="110"/>
      <c r="K72" s="110">
        <f>AK72+AI72+AH72+AJ72</f>
        <v>0</v>
      </c>
      <c r="L72" s="110"/>
      <c r="M72" s="111"/>
      <c r="N72" s="113">
        <v>0</v>
      </c>
      <c r="O72" s="110">
        <v>0</v>
      </c>
      <c r="P72" s="110">
        <v>0</v>
      </c>
      <c r="Q72" s="110">
        <v>0</v>
      </c>
      <c r="R72" s="110">
        <v>0</v>
      </c>
      <c r="S72" s="110">
        <v>0</v>
      </c>
      <c r="T72" s="110">
        <v>0</v>
      </c>
      <c r="U72" s="110">
        <f>G72-T72-S72-R72</f>
        <v>14874.07167302</v>
      </c>
      <c r="V72" s="110">
        <v>0</v>
      </c>
      <c r="W72" s="110">
        <v>0</v>
      </c>
      <c r="X72" s="110">
        <v>0</v>
      </c>
      <c r="Y72" s="110">
        <v>0</v>
      </c>
      <c r="Z72" s="110">
        <v>0</v>
      </c>
      <c r="AA72" s="110">
        <v>0</v>
      </c>
      <c r="AB72" s="110">
        <v>0</v>
      </c>
      <c r="AC72" s="110">
        <f>I72-Z72-AA72-AB72</f>
        <v>0</v>
      </c>
      <c r="AD72" s="110">
        <v>0</v>
      </c>
      <c r="AE72" s="110"/>
      <c r="AF72" s="110"/>
      <c r="AG72" s="110">
        <f>J72-AD72-AE72-AF72</f>
        <v>0</v>
      </c>
      <c r="AH72" s="110"/>
      <c r="AI72" s="110"/>
      <c r="AJ72" s="110"/>
      <c r="AK72" s="110"/>
      <c r="AL72" s="110"/>
      <c r="AM72" s="110"/>
      <c r="AN72" s="110"/>
      <c r="AO72" s="111"/>
      <c r="AP72" s="151"/>
      <c r="AQ72" s="151"/>
      <c r="AR72" s="151"/>
      <c r="AS72" s="151"/>
      <c r="AT72" s="151"/>
      <c r="AU72" s="151"/>
      <c r="AV72" s="199"/>
      <c r="AW72" s="150"/>
      <c r="AX72" s="150"/>
      <c r="AY72" s="40"/>
      <c r="AZ72" s="40"/>
      <c r="BA72" s="40">
        <v>0</v>
      </c>
      <c r="BB72" s="40">
        <v>0</v>
      </c>
      <c r="BC72" s="40">
        <v>0</v>
      </c>
      <c r="BD72" s="40">
        <v>0</v>
      </c>
      <c r="BE72" s="40">
        <v>0</v>
      </c>
      <c r="BF72" s="40">
        <v>0</v>
      </c>
      <c r="BG72" s="40">
        <v>0</v>
      </c>
      <c r="BH72" s="126"/>
      <c r="BI72" s="40"/>
      <c r="BJ72" s="40"/>
      <c r="BK72" s="40"/>
      <c r="BM72" s="115"/>
      <c r="BN72" s="102"/>
    </row>
    <row r="73" spans="1:66" x14ac:dyDescent="0.3">
      <c r="A73" s="170" t="s">
        <v>113</v>
      </c>
      <c r="B73" s="31" t="s">
        <v>64</v>
      </c>
      <c r="C73" s="110">
        <f t="shared" ref="C73:J73" si="69">SUM(C68:C72)</f>
        <v>4975.40657876162</v>
      </c>
      <c r="D73" s="110">
        <f t="shared" si="69"/>
        <v>-12234.710088818658</v>
      </c>
      <c r="E73" s="110">
        <f t="shared" si="69"/>
        <v>-32995.134644726539</v>
      </c>
      <c r="F73" s="110">
        <f t="shared" si="69"/>
        <v>-2139.6901671613746</v>
      </c>
      <c r="G73" s="110">
        <f t="shared" si="69"/>
        <v>18438.409310902942</v>
      </c>
      <c r="H73" s="110">
        <f t="shared" si="69"/>
        <v>-13652.779150239998</v>
      </c>
      <c r="I73" s="110">
        <f t="shared" si="69"/>
        <v>-20638.09942287609</v>
      </c>
      <c r="J73" s="110">
        <f t="shared" si="69"/>
        <v>5217.2399308925651</v>
      </c>
      <c r="K73" s="110">
        <f>SUM(K68:K72)</f>
        <v>-43858.637181562139</v>
      </c>
      <c r="L73" s="110"/>
      <c r="M73" s="111">
        <f>SUM(M68:M72)</f>
        <v>-9648.9145960962051</v>
      </c>
      <c r="N73" s="113">
        <f t="shared" ref="N73:AF73" si="70">SUM(N68:N72)</f>
        <v>-95.448316014791118</v>
      </c>
      <c r="O73" s="110">
        <f t="shared" si="70"/>
        <v>-54.471646679361584</v>
      </c>
      <c r="P73" s="110">
        <f t="shared" si="70"/>
        <v>-485.72160817632198</v>
      </c>
      <c r="Q73" s="110">
        <f t="shared" si="70"/>
        <v>-1504.048596290902</v>
      </c>
      <c r="R73" s="110">
        <f t="shared" si="70"/>
        <v>2121.2292661746187</v>
      </c>
      <c r="S73" s="110">
        <f t="shared" si="70"/>
        <v>766.94213558022932</v>
      </c>
      <c r="T73" s="110">
        <f t="shared" si="70"/>
        <v>1868.4623833256251</v>
      </c>
      <c r="U73" s="110">
        <f t="shared" si="70"/>
        <v>13681.775525822472</v>
      </c>
      <c r="V73" s="110">
        <f t="shared" si="70"/>
        <v>4839.8692800167719</v>
      </c>
      <c r="W73" s="110">
        <f t="shared" si="70"/>
        <v>-14401.99348816945</v>
      </c>
      <c r="X73" s="110">
        <f t="shared" si="70"/>
        <v>-4124.2672117779457</v>
      </c>
      <c r="Y73" s="110">
        <f t="shared" si="70"/>
        <v>33.628088062131852</v>
      </c>
      <c r="Z73" s="110">
        <f t="shared" si="70"/>
        <v>-14445.91030699343</v>
      </c>
      <c r="AA73" s="110">
        <v>-9692.4627895685226</v>
      </c>
      <c r="AB73" s="110">
        <f t="shared" si="70"/>
        <v>4065.7185556501504</v>
      </c>
      <c r="AC73" s="110">
        <f t="shared" si="70"/>
        <v>-565.4781929971914</v>
      </c>
      <c r="AD73" s="110">
        <f t="shared" si="70"/>
        <v>1795.1325333720222</v>
      </c>
      <c r="AE73" s="197">
        <f t="shared" si="70"/>
        <v>-7393.2522654084523</v>
      </c>
      <c r="AF73" s="197">
        <f t="shared" si="70"/>
        <v>12528.523035636834</v>
      </c>
      <c r="AG73" s="110">
        <f>J73-AD73-AE73-AF73</f>
        <v>-1713.1633727078388</v>
      </c>
      <c r="AH73" s="110">
        <f t="shared" ref="AH73:AK73" si="71">SUM(AH68:AH72)</f>
        <v>9305.5824891262564</v>
      </c>
      <c r="AI73" s="110">
        <f t="shared" si="71"/>
        <v>-10889.173412301376</v>
      </c>
      <c r="AJ73" s="110">
        <f t="shared" si="71"/>
        <v>-17052.745205400326</v>
      </c>
      <c r="AK73" s="110">
        <f t="shared" si="71"/>
        <v>-25222.301052986706</v>
      </c>
      <c r="AL73" s="110">
        <f t="shared" ref="AL73:AN73" si="72">SUM(AL68:AL72)</f>
        <v>-9421.5102508964956</v>
      </c>
      <c r="AM73" s="110">
        <f t="shared" si="72"/>
        <v>1171.0356366084015</v>
      </c>
      <c r="AN73" s="110">
        <f t="shared" si="72"/>
        <v>3168.4139462449575</v>
      </c>
      <c r="AO73" s="111">
        <f>SUM(AO68:AO72)</f>
        <v>-4566.8539280530667</v>
      </c>
      <c r="AP73" s="119"/>
      <c r="AQ73" s="119"/>
      <c r="AR73" s="119"/>
      <c r="AS73" s="119"/>
      <c r="AT73" s="119"/>
      <c r="AU73" s="119"/>
      <c r="AV73" s="136"/>
      <c r="AW73" s="97"/>
      <c r="AX73" s="97"/>
      <c r="AY73" s="40"/>
      <c r="AZ73" s="40"/>
      <c r="BA73" s="40">
        <v>0</v>
      </c>
      <c r="BB73" s="40">
        <v>-3.2818371504617971E-2</v>
      </c>
      <c r="BC73" s="40">
        <v>9.0002686192747205E-8</v>
      </c>
      <c r="BD73" s="40">
        <v>-8.9992681751027703E-8</v>
      </c>
      <c r="BE73" s="40">
        <v>-1.8189894035458565E-12</v>
      </c>
      <c r="BF73" s="40">
        <v>-69997.5711810067</v>
      </c>
      <c r="BG73" s="40">
        <v>-8250.474614288094</v>
      </c>
      <c r="BH73" s="110"/>
      <c r="BI73" s="40"/>
      <c r="BJ73" s="40"/>
      <c r="BK73" s="40"/>
      <c r="BM73" s="115"/>
      <c r="BN73" s="102"/>
    </row>
    <row r="74" spans="1:66" ht="26" x14ac:dyDescent="0.3">
      <c r="A74" s="227" t="s">
        <v>114</v>
      </c>
      <c r="B74" s="31" t="s">
        <v>64</v>
      </c>
      <c r="C74" s="110">
        <f t="shared" ref="C74:Z74" si="73">C75-C73</f>
        <v>2520.59342123838</v>
      </c>
      <c r="D74" s="110">
        <f t="shared" si="73"/>
        <v>-1360.2899111813422</v>
      </c>
      <c r="E74" s="110">
        <f t="shared" si="73"/>
        <v>635.57277063067886</v>
      </c>
      <c r="F74" s="110">
        <f t="shared" si="73"/>
        <v>-2775.756495640147</v>
      </c>
      <c r="G74" s="110">
        <f t="shared" si="73"/>
        <v>-179.9385127384885</v>
      </c>
      <c r="H74" s="110">
        <f t="shared" si="73"/>
        <v>-3025.9038045637008</v>
      </c>
      <c r="I74" s="110">
        <f t="shared" si="73"/>
        <v>2443.8040172785913</v>
      </c>
      <c r="J74" s="110">
        <f>J75-J73</f>
        <v>3344.2485363506439</v>
      </c>
      <c r="K74" s="110">
        <f>K75-K73</f>
        <v>1415.3991038072418</v>
      </c>
      <c r="L74" s="110"/>
      <c r="M74" s="111">
        <f>M75-M73</f>
        <v>4764.1478087027499</v>
      </c>
      <c r="N74" s="113">
        <f t="shared" si="73"/>
        <v>1084.1928844705371</v>
      </c>
      <c r="O74" s="110">
        <f t="shared" si="73"/>
        <v>-2029.1327100947383</v>
      </c>
      <c r="P74" s="110">
        <f t="shared" si="73"/>
        <v>-272.61835885219239</v>
      </c>
      <c r="Q74" s="110">
        <f t="shared" si="73"/>
        <v>-1558.1983111637514</v>
      </c>
      <c r="R74" s="110">
        <f t="shared" si="73"/>
        <v>437.82321334954668</v>
      </c>
      <c r="S74" s="110">
        <f t="shared" si="73"/>
        <v>-660.14005679888544</v>
      </c>
      <c r="T74" s="110">
        <f t="shared" si="73"/>
        <v>-64.535424024294571</v>
      </c>
      <c r="U74" s="110">
        <f t="shared" si="73"/>
        <v>106.91375473514199</v>
      </c>
      <c r="V74" s="110">
        <f t="shared" si="73"/>
        <v>38.682668464474773</v>
      </c>
      <c r="W74" s="110">
        <f t="shared" si="73"/>
        <v>-819.14423130243085</v>
      </c>
      <c r="X74" s="110">
        <f t="shared" si="73"/>
        <v>-2576.8626039879146</v>
      </c>
      <c r="Y74" s="110">
        <f t="shared" si="73"/>
        <v>331.40454389066394</v>
      </c>
      <c r="Z74" s="110">
        <f t="shared" si="73"/>
        <v>1157.6929479727496</v>
      </c>
      <c r="AA74" s="110">
        <v>-26.033791732657846</v>
      </c>
      <c r="AB74" s="110">
        <f>AB75-AB73</f>
        <v>3039.8127175431869</v>
      </c>
      <c r="AC74" s="110">
        <f>AC75-AC73</f>
        <v>-1727.6345454717839</v>
      </c>
      <c r="AD74" s="110">
        <f t="shared" ref="AD74" si="74">AD75-AD73</f>
        <v>2360.1251308524015</v>
      </c>
      <c r="AE74" s="110">
        <f>AE75-AE73</f>
        <v>-408.16717663041436</v>
      </c>
      <c r="AF74" s="110">
        <f>AF75-AF73</f>
        <v>436.18163337620354</v>
      </c>
      <c r="AG74" s="110">
        <f>J74-AD74-AE74-AF74</f>
        <v>956.10894875245322</v>
      </c>
      <c r="AH74" s="110">
        <f t="shared" ref="AH74:AN74" si="75">AH75-AH73</f>
        <v>2139.3011117757014</v>
      </c>
      <c r="AI74" s="110">
        <f t="shared" si="75"/>
        <v>-2471.3981186459114</v>
      </c>
      <c r="AJ74" s="110">
        <f t="shared" si="75"/>
        <v>1429.6962363607781</v>
      </c>
      <c r="AK74" s="110">
        <f t="shared" si="75"/>
        <v>317.79987431668633</v>
      </c>
      <c r="AL74" s="110">
        <f t="shared" si="75"/>
        <v>967.19597399748818</v>
      </c>
      <c r="AM74" s="110">
        <f t="shared" si="75"/>
        <v>1671.7670606676838</v>
      </c>
      <c r="AN74" s="110">
        <f t="shared" si="75"/>
        <v>1474.8211032989739</v>
      </c>
      <c r="AO74" s="111"/>
      <c r="AP74" s="119"/>
      <c r="AQ74" s="119"/>
      <c r="AR74" s="119"/>
      <c r="AS74" s="119"/>
      <c r="AT74" s="119"/>
      <c r="AU74" s="119"/>
      <c r="AV74" s="136"/>
      <c r="AW74" s="97"/>
      <c r="AX74" s="97"/>
      <c r="AY74" s="40"/>
      <c r="AZ74" s="40"/>
      <c r="BA74" s="40">
        <v>5.4569682106375694E-12</v>
      </c>
      <c r="BB74" s="40">
        <v>3.2818371505072719E-2</v>
      </c>
      <c r="BC74" s="40">
        <v>-9.0002686192747205E-8</v>
      </c>
      <c r="BD74" s="40">
        <v>8.9990862761624157E-8</v>
      </c>
      <c r="BE74" s="40">
        <v>0</v>
      </c>
      <c r="BF74" s="40">
        <v>-16352.718299252763</v>
      </c>
      <c r="BG74" s="40">
        <v>2638.963034665172</v>
      </c>
      <c r="BH74" s="110"/>
      <c r="BI74" s="40"/>
      <c r="BJ74" s="40"/>
      <c r="BK74" s="40"/>
      <c r="BM74" s="115"/>
      <c r="BN74" s="102"/>
    </row>
    <row r="75" spans="1:66" x14ac:dyDescent="0.3">
      <c r="A75" s="170" t="s">
        <v>115</v>
      </c>
      <c r="B75" s="31" t="s">
        <v>64</v>
      </c>
      <c r="C75" s="99">
        <f>-C48+37540</f>
        <v>7496</v>
      </c>
      <c r="D75" s="200">
        <f t="shared" ref="D75:I75" si="76">-D48+C48</f>
        <v>-13595</v>
      </c>
      <c r="E75" s="99">
        <f t="shared" si="76"/>
        <v>-32359.56187409586</v>
      </c>
      <c r="F75" s="99">
        <f t="shared" si="76"/>
        <v>-4915.4466628015216</v>
      </c>
      <c r="G75" s="99">
        <f t="shared" si="76"/>
        <v>18258.470798164453</v>
      </c>
      <c r="H75" s="99">
        <f t="shared" si="76"/>
        <v>-16678.682954803699</v>
      </c>
      <c r="I75" s="99">
        <f t="shared" si="76"/>
        <v>-18194.295405597499</v>
      </c>
      <c r="J75" s="99">
        <f>-J48+I48</f>
        <v>8561.488467243209</v>
      </c>
      <c r="K75" s="99">
        <f>-K48+J48</f>
        <v>-42443.238077754897</v>
      </c>
      <c r="L75" s="99"/>
      <c r="M75" s="93">
        <f>-M48+K48</f>
        <v>-4884.7667873934552</v>
      </c>
      <c r="N75" s="180">
        <f>-N48+E48</f>
        <v>988.74456845574605</v>
      </c>
      <c r="O75" s="99">
        <f t="shared" ref="O75:AL75" si="77">-O48+N48</f>
        <v>-2083.6043567740999</v>
      </c>
      <c r="P75" s="99">
        <f t="shared" si="77"/>
        <v>-758.33996702851437</v>
      </c>
      <c r="Q75" s="99">
        <f t="shared" si="77"/>
        <v>-3062.2469074546534</v>
      </c>
      <c r="R75" s="99">
        <f t="shared" si="77"/>
        <v>2559.0524795241654</v>
      </c>
      <c r="S75" s="99">
        <f t="shared" si="77"/>
        <v>106.80207878134388</v>
      </c>
      <c r="T75" s="99">
        <f t="shared" si="77"/>
        <v>1803.9269593013305</v>
      </c>
      <c r="U75" s="99">
        <f t="shared" si="77"/>
        <v>13788.689280557614</v>
      </c>
      <c r="V75" s="99">
        <f t="shared" si="77"/>
        <v>4878.5519484812467</v>
      </c>
      <c r="W75" s="99">
        <f t="shared" si="77"/>
        <v>-15221.137719471881</v>
      </c>
      <c r="X75" s="99">
        <f t="shared" si="77"/>
        <v>-6701.1298157658603</v>
      </c>
      <c r="Y75" s="99">
        <f t="shared" si="77"/>
        <v>365.03263195279578</v>
      </c>
      <c r="Z75" s="99">
        <f t="shared" si="77"/>
        <v>-13288.21735902068</v>
      </c>
      <c r="AA75" s="99">
        <v>-9718.4965813011804</v>
      </c>
      <c r="AB75" s="99">
        <f t="shared" si="77"/>
        <v>7105.5312731933373</v>
      </c>
      <c r="AC75" s="99">
        <f t="shared" si="77"/>
        <v>-2293.1127384689753</v>
      </c>
      <c r="AD75" s="99">
        <f t="shared" si="77"/>
        <v>4155.2576642244239</v>
      </c>
      <c r="AE75" s="99">
        <f t="shared" si="77"/>
        <v>-7801.4194420388667</v>
      </c>
      <c r="AF75" s="99">
        <f t="shared" si="77"/>
        <v>12964.704669013037</v>
      </c>
      <c r="AG75" s="99">
        <f t="shared" si="77"/>
        <v>-757.05442395538557</v>
      </c>
      <c r="AH75" s="99">
        <f>-AH48+AG48</f>
        <v>11444.883600901958</v>
      </c>
      <c r="AI75" s="99">
        <f t="shared" si="77"/>
        <v>-13360.571530947287</v>
      </c>
      <c r="AJ75" s="99">
        <f t="shared" si="77"/>
        <v>-15623.048969039548</v>
      </c>
      <c r="AK75" s="99">
        <f t="shared" si="77"/>
        <v>-24904.50117867002</v>
      </c>
      <c r="AL75" s="99">
        <f t="shared" si="77"/>
        <v>-8454.3142768990074</v>
      </c>
      <c r="AM75" s="99">
        <f>-AM48+AL48</f>
        <v>2842.8026972760854</v>
      </c>
      <c r="AN75" s="99">
        <f>-AN48+AM48</f>
        <v>4643.2350495439314</v>
      </c>
      <c r="AO75" s="93">
        <f>-AO48+AN48</f>
        <v>-3916.4902573144645</v>
      </c>
      <c r="AP75" s="181"/>
      <c r="AQ75" s="119"/>
      <c r="AR75" s="119"/>
      <c r="AS75" s="119"/>
      <c r="AT75" s="119"/>
      <c r="AU75" s="119"/>
      <c r="AV75" s="136"/>
      <c r="AW75" s="107"/>
      <c r="AX75" s="107"/>
      <c r="AY75" s="40"/>
      <c r="AZ75" s="40"/>
      <c r="BA75" s="40">
        <v>0</v>
      </c>
      <c r="BB75" s="40">
        <v>0</v>
      </c>
      <c r="BC75" s="40">
        <v>0</v>
      </c>
      <c r="BD75" s="40">
        <v>0</v>
      </c>
      <c r="BE75" s="40">
        <v>0</v>
      </c>
      <c r="BF75" s="40">
        <v>-86350.289480259467</v>
      </c>
      <c r="BG75" s="40">
        <v>-5611.511579622922</v>
      </c>
      <c r="BH75" s="99"/>
      <c r="BI75" s="40"/>
      <c r="BJ75" s="40"/>
      <c r="BK75" s="40"/>
      <c r="BM75" s="115"/>
      <c r="BN75" s="102"/>
    </row>
    <row r="76" spans="1:66" x14ac:dyDescent="0.3">
      <c r="A76" s="30" t="s">
        <v>42</v>
      </c>
      <c r="B76" s="31"/>
      <c r="C76" s="193"/>
      <c r="D76" s="193"/>
      <c r="E76" s="193"/>
      <c r="F76" s="193"/>
      <c r="G76" s="193"/>
      <c r="H76" s="41"/>
      <c r="I76" s="41"/>
      <c r="J76" s="41"/>
      <c r="K76" s="41"/>
      <c r="L76" s="41"/>
      <c r="M76" s="67"/>
      <c r="N76" s="201">
        <f>E48-N48-N75</f>
        <v>0</v>
      </c>
      <c r="O76" s="188">
        <f>N48-O48-O75</f>
        <v>0</v>
      </c>
      <c r="P76" s="188">
        <f>O48-P48-P75</f>
        <v>0</v>
      </c>
      <c r="Q76" s="188">
        <f>P48-Q48-Q75</f>
        <v>0</v>
      </c>
      <c r="R76" s="188">
        <f>Q48-R48-R75</f>
        <v>0</v>
      </c>
      <c r="S76" s="41">
        <f t="shared" ref="S76:AI76" si="78">N48-SUM(O75:S75)-S48</f>
        <v>0</v>
      </c>
      <c r="T76" s="41">
        <f t="shared" si="78"/>
        <v>0</v>
      </c>
      <c r="U76" s="41">
        <f t="shared" si="78"/>
        <v>0</v>
      </c>
      <c r="V76" s="41">
        <f t="shared" si="78"/>
        <v>0</v>
      </c>
      <c r="W76" s="41">
        <f t="shared" si="78"/>
        <v>0</v>
      </c>
      <c r="X76" s="41">
        <f t="shared" si="78"/>
        <v>0</v>
      </c>
      <c r="Y76" s="41">
        <f t="shared" si="78"/>
        <v>0</v>
      </c>
      <c r="Z76" s="41">
        <f t="shared" si="78"/>
        <v>0</v>
      </c>
      <c r="AA76" s="41">
        <v>0</v>
      </c>
      <c r="AB76" s="41">
        <f t="shared" si="78"/>
        <v>0</v>
      </c>
      <c r="AC76" s="41">
        <f t="shared" si="78"/>
        <v>0</v>
      </c>
      <c r="AD76" s="41">
        <f t="shared" si="78"/>
        <v>0</v>
      </c>
      <c r="AE76" s="41">
        <f t="shared" si="78"/>
        <v>0</v>
      </c>
      <c r="AF76" s="41">
        <f t="shared" si="78"/>
        <v>0</v>
      </c>
      <c r="AG76" s="41">
        <f>AB48-SUM(AC75:AG75)-AG48</f>
        <v>0</v>
      </c>
      <c r="AH76" s="41">
        <f t="shared" si="78"/>
        <v>0</v>
      </c>
      <c r="AI76" s="41">
        <f t="shared" si="78"/>
        <v>0</v>
      </c>
      <c r="AJ76" s="41">
        <f t="shared" ref="AJ76:AO76" si="79">AE48-SUM(AF75:AJ75)-AJ48</f>
        <v>0</v>
      </c>
      <c r="AK76" s="41">
        <f t="shared" si="79"/>
        <v>0</v>
      </c>
      <c r="AL76" s="41">
        <f t="shared" si="79"/>
        <v>0</v>
      </c>
      <c r="AM76" s="41">
        <f t="shared" si="79"/>
        <v>0</v>
      </c>
      <c r="AN76" s="41">
        <f t="shared" si="79"/>
        <v>0</v>
      </c>
      <c r="AO76" s="67">
        <f t="shared" si="79"/>
        <v>0</v>
      </c>
      <c r="AP76" s="202"/>
      <c r="AQ76" s="151"/>
      <c r="AR76" s="151"/>
      <c r="AS76" s="151"/>
      <c r="AT76" s="151"/>
      <c r="AU76" s="151"/>
      <c r="AV76" s="199"/>
      <c r="AW76" s="203"/>
      <c r="AX76" s="203"/>
      <c r="AY76" s="40"/>
      <c r="AZ76" s="40"/>
      <c r="BA76" s="40">
        <v>0</v>
      </c>
      <c r="BB76" s="40">
        <v>0</v>
      </c>
      <c r="BC76" s="40">
        <v>0</v>
      </c>
      <c r="BD76" s="40">
        <v>0</v>
      </c>
      <c r="BE76" s="40">
        <v>0</v>
      </c>
      <c r="BF76" s="40">
        <v>-0.28592368094590709</v>
      </c>
      <c r="BG76" s="40">
        <v>0</v>
      </c>
      <c r="BH76" s="41"/>
      <c r="BI76" s="40"/>
      <c r="BJ76" s="40"/>
      <c r="BK76" s="40"/>
      <c r="BN76" s="102"/>
    </row>
    <row r="77" spans="1:66" s="66" customFormat="1" x14ac:dyDescent="0.3">
      <c r="A77" s="58" t="s">
        <v>116</v>
      </c>
      <c r="B77" s="31" t="s">
        <v>36</v>
      </c>
      <c r="C77" s="204">
        <f t="shared" ref="C77:K77" si="80">C64/C56</f>
        <v>0.16670806040109207</v>
      </c>
      <c r="D77" s="204">
        <f t="shared" si="80"/>
        <v>9.8118194900092284E-2</v>
      </c>
      <c r="E77" s="204">
        <f t="shared" si="80"/>
        <v>0.12148033715433271</v>
      </c>
      <c r="F77" s="204">
        <f t="shared" si="80"/>
        <v>7.7788987123714862E-2</v>
      </c>
      <c r="G77" s="204">
        <f t="shared" si="80"/>
        <v>0.16906255548444477</v>
      </c>
      <c r="H77" s="204">
        <f t="shared" si="80"/>
        <v>0.16509952047323315</v>
      </c>
      <c r="I77" s="204">
        <f t="shared" si="80"/>
        <v>0.14431989537511164</v>
      </c>
      <c r="J77" s="204">
        <f t="shared" si="80"/>
        <v>0.15795922838997384</v>
      </c>
      <c r="K77" s="204">
        <f t="shared" si="80"/>
        <v>0.131235948320366</v>
      </c>
      <c r="L77" s="204"/>
      <c r="M77" s="205">
        <f>M64/M56</f>
        <v>0.17772949371344784</v>
      </c>
      <c r="N77" s="58"/>
      <c r="O77" s="204"/>
      <c r="P77" s="204"/>
      <c r="Q77" s="204"/>
      <c r="R77" s="204"/>
      <c r="S77" s="204"/>
      <c r="T77" s="204"/>
      <c r="U77" s="204"/>
      <c r="V77" s="204"/>
      <c r="W77" s="204"/>
      <c r="X77" s="204"/>
      <c r="Y77" s="204"/>
      <c r="Z77" s="204"/>
      <c r="AA77" s="204"/>
      <c r="AB77" s="35"/>
      <c r="AC77" s="35"/>
      <c r="AD77" s="35"/>
      <c r="AE77" s="35"/>
      <c r="AF77" s="35"/>
      <c r="AG77" s="35"/>
      <c r="AH77" s="35"/>
      <c r="AI77" s="35"/>
      <c r="AJ77" s="35"/>
      <c r="AK77" s="35"/>
      <c r="AL77" s="35"/>
      <c r="AM77" s="35"/>
      <c r="AN77" s="35"/>
      <c r="AO77" s="190"/>
      <c r="AP77" s="159"/>
      <c r="AQ77" s="159"/>
      <c r="AR77" s="159"/>
      <c r="AS77" s="159"/>
      <c r="AT77" s="159"/>
      <c r="AU77" s="159"/>
      <c r="AV77" s="160"/>
      <c r="AW77" s="192"/>
      <c r="AX77" s="192"/>
      <c r="AY77" s="40"/>
      <c r="AZ77" s="40"/>
      <c r="BA77" s="40">
        <v>-0.23544582629295421</v>
      </c>
      <c r="BB77" s="40">
        <v>-0.27189551337846313</v>
      </c>
      <c r="BC77" s="40">
        <v>-0.28113057330074898</v>
      </c>
      <c r="BD77" s="40">
        <v>-0.28278519836353488</v>
      </c>
      <c r="BE77" s="40">
        <v>-0.24301920970929705</v>
      </c>
      <c r="BF77" s="40">
        <v>-0.24973225366019514</v>
      </c>
      <c r="BG77" s="40">
        <v>0</v>
      </c>
      <c r="BH77" s="35"/>
      <c r="BI77" s="40"/>
      <c r="BJ77" s="40"/>
      <c r="BK77" s="40"/>
      <c r="BN77" s="102"/>
    </row>
    <row r="78" spans="1:66" x14ac:dyDescent="0.3">
      <c r="A78" s="30" t="s">
        <v>117</v>
      </c>
      <c r="B78" s="31" t="s">
        <v>36</v>
      </c>
      <c r="C78" s="83">
        <f t="shared" ref="C78:K78" si="81">C67/C16</f>
        <v>0.15696000744337713</v>
      </c>
      <c r="D78" s="83">
        <f t="shared" si="81"/>
        <v>0.26909329577936492</v>
      </c>
      <c r="E78" s="83">
        <f t="shared" si="81"/>
        <v>0.19772228962292304</v>
      </c>
      <c r="F78" s="83">
        <f t="shared" si="81"/>
        <v>0.1918741908894874</v>
      </c>
      <c r="G78" s="83">
        <f t="shared" si="81"/>
        <v>0.25474482485711042</v>
      </c>
      <c r="H78" s="83">
        <f t="shared" si="81"/>
        <v>0.20048844641434532</v>
      </c>
      <c r="I78" s="83">
        <f t="shared" si="81"/>
        <v>0.25447164665415756</v>
      </c>
      <c r="J78" s="83">
        <f t="shared" si="81"/>
        <v>0.28200855979974809</v>
      </c>
      <c r="K78" s="83">
        <f t="shared" si="81"/>
        <v>0.25492288559355786</v>
      </c>
      <c r="L78" s="83"/>
      <c r="M78" s="84">
        <f t="shared" ref="M78:Z78" si="82">M67/M16</f>
        <v>0.34807708180197844</v>
      </c>
      <c r="N78" s="156">
        <f t="shared" si="82"/>
        <v>0.13986675265272627</v>
      </c>
      <c r="O78" s="83">
        <f t="shared" si="82"/>
        <v>0.20790492624418874</v>
      </c>
      <c r="P78" s="83">
        <f t="shared" si="82"/>
        <v>0.23468262380764701</v>
      </c>
      <c r="Q78" s="83">
        <f t="shared" si="82"/>
        <v>0.16315693770585815</v>
      </c>
      <c r="R78" s="83">
        <f t="shared" si="82"/>
        <v>0.1532357075623868</v>
      </c>
      <c r="S78" s="83">
        <f t="shared" si="82"/>
        <v>0.20615083730638228</v>
      </c>
      <c r="T78" s="83">
        <f t="shared" si="82"/>
        <v>0.18951092880014958</v>
      </c>
      <c r="U78" s="83">
        <f t="shared" si="82"/>
        <v>0.46454706696905129</v>
      </c>
      <c r="V78" s="83">
        <f t="shared" si="82"/>
        <v>0.18359771268260158</v>
      </c>
      <c r="W78" s="83">
        <f t="shared" si="82"/>
        <v>0.14791990872331462</v>
      </c>
      <c r="X78" s="83">
        <f t="shared" si="82"/>
        <v>0.21624683379582627</v>
      </c>
      <c r="Y78" s="83">
        <f t="shared" si="82"/>
        <v>0.24878932162973433</v>
      </c>
      <c r="Z78" s="83">
        <f t="shared" si="82"/>
        <v>0.27061381220970548</v>
      </c>
      <c r="AA78" s="83">
        <v>0.20748434848118247</v>
      </c>
      <c r="AB78" s="83">
        <f t="shared" ref="AB78:AO78" si="83">AB67/AB16</f>
        <v>0.23345812597859505</v>
      </c>
      <c r="AC78" s="83">
        <f t="shared" si="83"/>
        <v>0.30902845438330723</v>
      </c>
      <c r="AD78" s="83">
        <f t="shared" si="83"/>
        <v>0.30005015752330849</v>
      </c>
      <c r="AE78" s="83">
        <f t="shared" si="83"/>
        <v>0.26264207324094946</v>
      </c>
      <c r="AF78" s="83">
        <f t="shared" si="83"/>
        <v>0.26741526609873656</v>
      </c>
      <c r="AG78" s="83">
        <f t="shared" si="83"/>
        <v>0.29740487166448198</v>
      </c>
      <c r="AH78" s="83">
        <f t="shared" si="83"/>
        <v>0.23088736004852534</v>
      </c>
      <c r="AI78" s="83">
        <f t="shared" si="83"/>
        <v>0.25691455685160258</v>
      </c>
      <c r="AJ78" s="83">
        <f t="shared" si="83"/>
        <v>0.19176096994138131</v>
      </c>
      <c r="AK78" s="83">
        <f t="shared" si="83"/>
        <v>0.32901990948355353</v>
      </c>
      <c r="AL78" s="83">
        <f t="shared" si="83"/>
        <v>0.47262183395292662</v>
      </c>
      <c r="AM78" s="83">
        <f t="shared" si="83"/>
        <v>0.29961419288784014</v>
      </c>
      <c r="AN78" s="83">
        <f t="shared" si="83"/>
        <v>0.2871706242139288</v>
      </c>
      <c r="AO78" s="84">
        <f t="shared" si="83"/>
        <v>0.34253356538738294</v>
      </c>
      <c r="AP78" s="83"/>
      <c r="AQ78" s="83"/>
      <c r="AR78" s="83"/>
      <c r="AS78" s="83"/>
      <c r="AT78" s="83"/>
      <c r="AU78" s="83"/>
      <c r="AV78" s="161"/>
      <c r="AW78" s="83"/>
      <c r="AX78" s="83"/>
      <c r="AY78" s="40"/>
      <c r="AZ78" s="40"/>
      <c r="BA78" s="40"/>
      <c r="BB78" s="40"/>
      <c r="BC78" s="40"/>
      <c r="BD78" s="40"/>
      <c r="BE78" s="40"/>
      <c r="BF78" s="40"/>
      <c r="BG78" s="40"/>
      <c r="BH78" s="83"/>
      <c r="BI78" s="40"/>
      <c r="BJ78" s="40"/>
      <c r="BK78" s="40"/>
      <c r="BN78" s="102"/>
    </row>
    <row r="79" spans="1:66" ht="14" x14ac:dyDescent="0.3">
      <c r="C79" s="102"/>
      <c r="D79" s="102"/>
      <c r="E79" s="102"/>
      <c r="F79" s="102"/>
      <c r="G79" s="102"/>
      <c r="H79" s="102"/>
      <c r="I79" s="102"/>
      <c r="J79" s="102"/>
      <c r="K79" s="188"/>
      <c r="L79" s="188"/>
      <c r="M79" s="188"/>
      <c r="N79" s="102"/>
      <c r="O79" s="102"/>
      <c r="P79" s="102"/>
      <c r="Q79" s="102"/>
      <c r="R79" s="102"/>
      <c r="S79" s="102"/>
      <c r="T79" s="102"/>
      <c r="U79" s="102"/>
      <c r="V79" s="102"/>
      <c r="W79" s="102"/>
      <c r="X79" s="102"/>
      <c r="Y79" s="102"/>
      <c r="Z79" s="102"/>
      <c r="AA79" s="102"/>
      <c r="AP79" s="206"/>
      <c r="AQ79" s="206"/>
      <c r="AR79" s="206"/>
      <c r="AS79" s="206"/>
      <c r="AT79" s="206"/>
      <c r="AU79" s="206"/>
      <c r="AV79" s="206"/>
      <c r="BB79" s="40"/>
      <c r="BC79" s="40"/>
      <c r="BD79" s="40"/>
      <c r="BE79" s="40"/>
    </row>
    <row r="80" spans="1:66" s="208" customFormat="1" ht="83.5" customHeight="1" x14ac:dyDescent="0.3">
      <c r="A80" s="207" t="s">
        <v>118</v>
      </c>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159"/>
      <c r="AK80" s="159"/>
      <c r="AL80" s="159"/>
      <c r="AP80" s="206"/>
      <c r="AQ80" s="206"/>
      <c r="AR80" s="206"/>
      <c r="AS80" s="206"/>
      <c r="AT80" s="206"/>
      <c r="AU80" s="206"/>
      <c r="AV80" s="206"/>
    </row>
    <row r="81" spans="1:60" s="208" customFormat="1" ht="61.5" customHeight="1" x14ac:dyDescent="0.3">
      <c r="A81" s="228" t="s">
        <v>119</v>
      </c>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06"/>
      <c r="AK81" s="206"/>
      <c r="AL81" s="206"/>
      <c r="AP81" s="209"/>
      <c r="AQ81" s="209"/>
      <c r="AR81" s="209"/>
      <c r="AS81" s="209"/>
      <c r="AT81" s="209"/>
      <c r="AU81" s="209"/>
      <c r="AV81" s="209"/>
    </row>
    <row r="82" spans="1:60" x14ac:dyDescent="0.3">
      <c r="I82" s="3"/>
      <c r="J82" s="3"/>
      <c r="K82" s="3"/>
      <c r="L82" s="3"/>
      <c r="M82" s="3"/>
      <c r="W82" s="3"/>
      <c r="X82" s="3"/>
      <c r="Y82" s="3"/>
      <c r="Z82" s="3"/>
      <c r="AA82" s="3"/>
      <c r="AD82" s="209"/>
      <c r="AE82" s="209"/>
      <c r="AI82" s="209"/>
      <c r="AJ82" s="209"/>
      <c r="AM82" s="209"/>
      <c r="AO82" s="3" t="s">
        <v>120</v>
      </c>
      <c r="AW82" s="209"/>
      <c r="AX82" s="209"/>
      <c r="BH82" s="209"/>
    </row>
    <row r="83" spans="1:60" x14ac:dyDescent="0.3">
      <c r="M83" s="212"/>
      <c r="AO83" s="212"/>
    </row>
    <row r="84" spans="1:60" x14ac:dyDescent="0.3">
      <c r="M84" s="212"/>
      <c r="AL84" s="102"/>
      <c r="AM84" s="102"/>
      <c r="AO84" s="212"/>
    </row>
    <row r="89" spans="1:60" x14ac:dyDescent="0.3">
      <c r="AL89" s="115"/>
      <c r="AM89" s="115"/>
    </row>
    <row r="90" spans="1:60" x14ac:dyDescent="0.3">
      <c r="AL90" s="213"/>
      <c r="AM90" s="213"/>
    </row>
    <row r="91" spans="1:60" x14ac:dyDescent="0.3">
      <c r="AL91" s="213"/>
      <c r="AM91" s="213"/>
    </row>
    <row r="92" spans="1:60" x14ac:dyDescent="0.3">
      <c r="AL92" s="115"/>
      <c r="AM92" s="115"/>
    </row>
    <row r="93" spans="1:60" x14ac:dyDescent="0.3">
      <c r="AL93" s="115"/>
      <c r="AM93" s="115"/>
    </row>
    <row r="94" spans="1:60" x14ac:dyDescent="0.3">
      <c r="AL94" s="115"/>
    </row>
  </sheetData>
  <mergeCells count="2">
    <mergeCell ref="A80:AI80"/>
    <mergeCell ref="A81:AI81"/>
  </mergeCells>
  <pageMargins left="0.17" right="0.17" top="0.17" bottom="0.17" header="0.3" footer="0.3"/>
  <pageSetup paperSize="9" scale="6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Historical Financials in THB</vt:lpstr>
      <vt:lpstr>'Historical Financials in THB'!Print_Area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Nitchanan Yaem-Uthai</dc:creator>
  <cp:lastModifiedBy>Nitchanan Yaem-Uthai</cp:lastModifiedBy>
  <dcterms:created xsi:type="dcterms:W3CDTF">2020-02-27T02:49:31Z</dcterms:created>
  <dcterms:modified xsi:type="dcterms:W3CDTF">2020-02-27T03:08:36Z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