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\IVL forecast &amp; estimates\MD&amp;A 4Q19\Upload on website\TH version\"/>
    </mc:Choice>
  </mc:AlternateContent>
  <bookViews>
    <workbookView xWindow="0" yWindow="0" windowWidth="19200" windowHeight="7050"/>
  </bookViews>
  <sheets>
    <sheet name="Segment Analysis in TH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PRD3">#REF!</definedName>
    <definedName name="___PRD3_4">#REF!</definedName>
    <definedName name="___PRD3_8">#REF!</definedName>
    <definedName name="__PRD1">237</definedName>
    <definedName name="__QTR1">#REF!</definedName>
    <definedName name="__QTR2">#REF!</definedName>
    <definedName name="__QTR3">#REF!</definedName>
    <definedName name="__QTR4">#REF!</definedName>
    <definedName name="_xlnm._FilterDatabase" localSheetId="0" hidden="1">'Segment Analysis in THB'!$A$3:$CR$94</definedName>
    <definedName name="_PRD1">237</definedName>
    <definedName name="_PRD3">[1]AllData!#REF!</definedName>
    <definedName name="_PRD3_4">[1]AllData!#REF!</definedName>
    <definedName name="_PRD3_8">[1]AllData!#REF!</definedName>
    <definedName name="_PST1">#REF!</definedName>
    <definedName name="_PST1_4">#REF!</definedName>
    <definedName name="_PST1_8">#REF!</definedName>
    <definedName name="_QTR1">[2]PRM!$H$1:$H$13</definedName>
    <definedName name="_QTR2">[2]PRM!$I$1:$I$13</definedName>
    <definedName name="_QTR3">[2]PRM!$J$1:$J$13</definedName>
    <definedName name="_QTR4">[3]Prm!$H$1:$H$13</definedName>
    <definedName name="_SCB1">'[4]SCB 1 - Current'!$F$10</definedName>
    <definedName name="_SCB2">'[4]SCB 2 - Current'!$F$11</definedName>
    <definedName name="ACCOUNT">'[5]S&amp;S BGT'!$S$2:$S$21</definedName>
    <definedName name="ACH">[5]Value!$AE$15</definedName>
    <definedName name="AddOne">[6]NBCA_2001_Completed!#REF!</definedName>
    <definedName name="AddOne_4">[6]NBCA_2001_Completed!#REF!</definedName>
    <definedName name="AddOne_8">[6]NBCA_2001_Completed!#REF!</definedName>
    <definedName name="ajn">#REF!</definedName>
    <definedName name="AKS">[5]Value!$AE$19</definedName>
    <definedName name="AR">[5]Value!$AE$12</definedName>
    <definedName name="AREA">#REF!</definedName>
    <definedName name="AREA_9">#REF!</definedName>
    <definedName name="AREADOM">#REF!</definedName>
    <definedName name="AREADOM_9">#REF!</definedName>
    <definedName name="AREW">#REF!</definedName>
    <definedName name="ASS">#REF!</definedName>
    <definedName name="ATH">[5]Value!$AE$9</definedName>
    <definedName name="AvgDep">#REF!</definedName>
    <definedName name="AW">[5]Value!$AE$28</definedName>
    <definedName name="BASE">[7]PRM!$A$19:$B$20</definedName>
    <definedName name="BASE_9">#REF!</definedName>
    <definedName name="BKS">[5]Value!$AE$25</definedName>
    <definedName name="BM">[5]Value!$AE$29</definedName>
    <definedName name="BUDGET">#REF!</definedName>
    <definedName name="BuiltIn_AutoFilter___1">#REF!</definedName>
    <definedName name="CellNow">[6]NBCA_2001_Completed!#REF!</definedName>
    <definedName name="CellNow_4">[6]NBCA_2001_Completed!#REF!</definedName>
    <definedName name="CellNow_8">[6]NBCA_2001_Completed!#REF!</definedName>
    <definedName name="CL">0.05</definedName>
    <definedName name="CP">#REF!</definedName>
    <definedName name="CPGRD">#REF!</definedName>
    <definedName name="CPI___0">#REF!</definedName>
    <definedName name="CPIII___0">#REF!</definedName>
    <definedName name="CW">20000</definedName>
    <definedName name="CW_1">20000</definedName>
    <definedName name="CW_2">20000</definedName>
    <definedName name="d">#REF!</definedName>
    <definedName name="da">'[8]OCT-2001'!#REF!</definedName>
    <definedName name="da_4">'[8]OCT-2001'!#REF!</definedName>
    <definedName name="da_8">'[8]OCT-2001'!#REF!</definedName>
    <definedName name="DATA">#REF!</definedName>
    <definedName name="DATA_9">#REF!</definedName>
    <definedName name="Database_MI">#REF!</definedName>
    <definedName name="Database_MI_4">#REF!</definedName>
    <definedName name="Database_MI_8">#REF!</definedName>
    <definedName name="date">#REF!</definedName>
    <definedName name="DAYS">360</definedName>
    <definedName name="DAYS_1">360</definedName>
    <definedName name="DAYS_2">360</definedName>
    <definedName name="DBL___0">#REF!</definedName>
    <definedName name="DCD">[5]Value!$AE$20</definedName>
    <definedName name="DELTA">20</definedName>
    <definedName name="DELTA_1">20</definedName>
    <definedName name="DELTA_2">20</definedName>
    <definedName name="DEM">NA()</definedName>
    <definedName name="DEP">#REF!</definedName>
    <definedName name="DEP_4">#REF!</definedName>
    <definedName name="DEP_8">#REF!</definedName>
    <definedName name="dm">'[9]PRMT-00'!$H$8</definedName>
    <definedName name="DTYCHANGES">#REF!</definedName>
    <definedName name="DWT">[5]Value!$AE$31</definedName>
    <definedName name="EUR">[10]PRMT!$E$36</definedName>
    <definedName name="Excel_BuiltIn__FilterDatabase">#REF!</definedName>
    <definedName name="Excel_BuiltIn__FilterDatabase_5">[11]eliminations!#REF!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9">#REF!</definedName>
    <definedName name="Filt2">'[12]Sum_Exp Delta'!#REF!</definedName>
    <definedName name="Filt2_4">'[12]Sum_Exp Delta'!#REF!</definedName>
    <definedName name="Filt2_8">'[12]Sum_Exp Delta'!#REF!</definedName>
    <definedName name="Filt2_9">#REF!</definedName>
    <definedName name="Filt2_9_4">#REF!</definedName>
    <definedName name="Filt2_9_8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GRAD2">#REF!</definedName>
    <definedName name="GRADE">#REF!</definedName>
    <definedName name="GRADEAREA">#REF!</definedName>
    <definedName name="GRADEAREA_9">#REF!</definedName>
    <definedName name="H">[13]PRM!$C$18:$D$19</definedName>
    <definedName name="H_9">#REF!</definedName>
    <definedName name="HR">[5]Value!$AE$26</definedName>
    <definedName name="HVA">#REF!</definedName>
    <definedName name="i">#REF!</definedName>
    <definedName name="I___0">#REF!</definedName>
    <definedName name="idr">'[14]PRMT-00'!$H$7</definedName>
    <definedName name="IDR_1">#REF!</definedName>
    <definedName name="IDR_2">#REF!</definedName>
    <definedName name="idr_9">#REF!</definedName>
    <definedName name="III">#REF!</definedName>
    <definedName name="III___0">#REF!</definedName>
    <definedName name="INSR">#REF!</definedName>
    <definedName name="INT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41621.0369560185</definedName>
    <definedName name="IQ_NTM" hidden="1">6000</definedName>
    <definedName name="IQ_OPENED55" hidden="1">1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">[5]Value!$AE$29</definedName>
    <definedName name="IVWISE">#REF!</definedName>
    <definedName name="J">[13]PRM!$A$16:$B$17</definedName>
    <definedName name="J_9">#REF!</definedName>
    <definedName name="JKM">[5]Value!$AE$21</definedName>
    <definedName name="K">[13]PRM!$A$18:$B$19</definedName>
    <definedName name="K_9">#REF!</definedName>
    <definedName name="kdk">[5]Value!$AE$22</definedName>
    <definedName name="kl">[5]Value!$AE$17</definedName>
    <definedName name="KPR">[5]Value!$AE$16</definedName>
    <definedName name="L">[13]PRM!$C$16:$D$17</definedName>
    <definedName name="L_9">#REF!</definedName>
    <definedName name="LC">#REF!</definedName>
    <definedName name="LC_4">#REF!</definedName>
    <definedName name="LC_8">#REF!</definedName>
    <definedName name="LNP">[5]Value!#REF!</definedName>
    <definedName name="LNP_4">[5]Value!#REF!</definedName>
    <definedName name="LNP_8">[5]Value!#REF!</definedName>
    <definedName name="LUP_Name">'[15]FG-NOV06'!$M$1:$BW$1</definedName>
    <definedName name="m">1000000</definedName>
    <definedName name="merger">#REF!</definedName>
    <definedName name="merger___0">#REF!</definedName>
    <definedName name="MKS">[5]Value!$AE$23</definedName>
    <definedName name="month">[16]Prm!$A$2:$B$13</definedName>
    <definedName name="mps">#REF!</definedName>
    <definedName name="ms">[5]Value!$AE$32</definedName>
    <definedName name="MTH">[5]Value!$I$2</definedName>
    <definedName name="n">'[17]Pet Resin'!$G$2</definedName>
    <definedName name="Next1">[6]NBCA_2001_Completed!#REF!</definedName>
    <definedName name="Next1_4">[6]NBCA_2001_Completed!#REF!</definedName>
    <definedName name="Next1_8">[6]NBCA_2001_Completed!#REF!</definedName>
    <definedName name="Next11">[6]NBCA_2001_Completed!#REF!</definedName>
    <definedName name="Next11_4">[6]NBCA_2001_Completed!#REF!</definedName>
    <definedName name="Next11_8">[6]NBCA_2001_Completed!#REF!</definedName>
    <definedName name="Next2">[6]NBCA_2001_Completed!#REF!</definedName>
    <definedName name="Next2_4">[6]NBCA_2001_Completed!#REF!</definedName>
    <definedName name="Next2_8">[6]NBCA_2001_Completed!#REF!</definedName>
    <definedName name="Next21">[6]NBCA_2001_Completed!#REF!</definedName>
    <definedName name="Next21_4">[6]NBCA_2001_Completed!#REF!</definedName>
    <definedName name="Next21_8">[6]NBCA_2001_Completed!#REF!</definedName>
    <definedName name="Next3">[6]NBCA_2001_Completed!#REF!</definedName>
    <definedName name="Next3_4">[6]NBCA_2001_Completed!#REF!</definedName>
    <definedName name="Next3_8">[6]NBCA_2001_Completed!#REF!</definedName>
    <definedName name="Next31">[6]NBCA_2001_Completed!#REF!</definedName>
    <definedName name="Next31_4">[6]NBCA_2001_Completed!#REF!</definedName>
    <definedName name="Next31_8">[6]NBCA_2001_Completed!#REF!</definedName>
    <definedName name="No">'[18]P&amp;L'!$D$1</definedName>
    <definedName name="pa">12/10</definedName>
    <definedName name="PARITY">[19]Contract!$M$2:$N$4</definedName>
    <definedName name="PARITY_9">#REF!</definedName>
    <definedName name="plan">[19]EXPSCHE!$X$6</definedName>
    <definedName name="plan_9">#REF!</definedName>
    <definedName name="POYCHANGES">#REF!</definedName>
    <definedName name="PRD">537</definedName>
    <definedName name="PRD3_9">#REF!</definedName>
    <definedName name="PRD3_9_4">#REF!</definedName>
    <definedName name="PRD3_9_8">#REF!</definedName>
    <definedName name="PRICE">"$#REF!.$A$2:$D$23"</definedName>
    <definedName name="_xlnm.Print_Area" localSheetId="0">'Segment Analysis in THB'!$A$1:$AN$140</definedName>
    <definedName name="_xlnm.Print_Titles" localSheetId="0">'Segment Analysis in THB'!$1:$3</definedName>
    <definedName name="PRODTOTAL">#REF!</definedName>
    <definedName name="production">#REF!</definedName>
    <definedName name="PRODWVG1">#REF!</definedName>
    <definedName name="PRODWVG2">#REF!</definedName>
    <definedName name="Project">'[20]New Projects'!$AS$3:$AS$4</definedName>
    <definedName name="ProjectName">{"BU Name or Client/Project Name"}</definedName>
    <definedName name="PS">[5]Value!$AE$11</definedName>
    <definedName name="PST1___0">"$#REF!.$B$5"</definedName>
    <definedName name="Q">3</definedName>
    <definedName name="Q_1">3</definedName>
    <definedName name="Q_2">3</definedName>
    <definedName name="QTR">3</definedName>
    <definedName name="QTR_1">3</definedName>
    <definedName name="QTR_2">3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RJ">[5]Value!$AE$13</definedName>
    <definedName name="rjd">[5]Value!$AE$30</definedName>
    <definedName name="RM">[5]Value!$AE$11</definedName>
    <definedName name="RMPRICE">#REF!</definedName>
    <definedName name="rt_insu">[19]Contract!$Z$6</definedName>
    <definedName name="rt_insu_9">#REF!</definedName>
    <definedName name="rt_intt">[19]Contract!$AC$6</definedName>
    <definedName name="rt_intt_9">#REF!</definedName>
    <definedName name="rt_intt1">[10]CNT!$AE$5</definedName>
    <definedName name="RTG">[5]Value!$AE$11</definedName>
    <definedName name="RTR">[5]Value!$AE$27</definedName>
    <definedName name="S">'[21]PRMT-03'!$H$9</definedName>
    <definedName name="SDY">#REF!</definedName>
    <definedName name="sgd">#REF!/#REF!</definedName>
    <definedName name="SM">[5]Value!$AE$20</definedName>
    <definedName name="ss">#REF!</definedName>
    <definedName name="SSP">[7]PRM!$A$17:$B$18</definedName>
    <definedName name="SSPGRD">#REF!</definedName>
    <definedName name="ssss">#REF!</definedName>
    <definedName name="stores">#REF!</definedName>
    <definedName name="SUMM">#REF!</definedName>
    <definedName name="SUMMARY">#REF!</definedName>
    <definedName name="T">1000</definedName>
    <definedName name="T_1">1000</definedName>
    <definedName name="T_2">1000</definedName>
    <definedName name="Third">#REF!</definedName>
    <definedName name="TO">[5]Value!$B$6</definedName>
    <definedName name="TT">"INDORAMA SYNTHETICS, POLYESTER DIVISION, PWK"</definedName>
    <definedName name="usd">9318</definedName>
    <definedName name="USD_1">#REF!</definedName>
    <definedName name="USD_2">#REF!</definedName>
    <definedName name="USD_9">9415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Variance">#REF!</definedName>
    <definedName name="Variance_9">#REF!</definedName>
    <definedName name="VF">'[22]PRMT-00'!$H$7</definedName>
    <definedName name="VF_1">#REF!</definedName>
    <definedName name="VF_2">#REF!</definedName>
    <definedName name="VK">[5]Value!$AE$18</definedName>
    <definedName name="warehouse">#REF!</definedName>
    <definedName name="xrt">[23]TABLES!$A$2:$C$22</definedName>
    <definedName name="Y">360</definedName>
    <definedName name="Y_1">360</definedName>
    <definedName name="Y_2">360</definedName>
    <definedName name="Y_9">12</definedName>
    <definedName name="YEN">NA()</definedName>
    <definedName name="YEN_1">NA()</definedName>
    <definedName name="YEN_1_1">USD_1/#REF!</definedName>
    <definedName name="YEN_1_1_1">USD_1/#REF!</definedName>
    <definedName name="YEN_1_1_1_28">USD_1/#REF!</definedName>
    <definedName name="YEN_1_1_1_34">USD_1/#REF!</definedName>
    <definedName name="YEN_1_1_1_4">USD_1/#REF!</definedName>
    <definedName name="YEN_1_1_1_46">USD_1/#REF!</definedName>
    <definedName name="YEN_1_1_1_7">USD_1/#REF!</definedName>
    <definedName name="YEN_1_1_1_8">USD_1/#REF!</definedName>
    <definedName name="YEN_1_1_28">USD_1/#REF!</definedName>
    <definedName name="YEN_1_1_34">USD_1/#REF!</definedName>
    <definedName name="YEN_1_1_4">USD_1/#REF!</definedName>
    <definedName name="YEN_1_1_46">USD_1/#REF!</definedName>
    <definedName name="YEN_1_1_7">USD_1/#REF!</definedName>
    <definedName name="YEN_1_1_8">USD_1/#REF!</definedName>
    <definedName name="YEN_1_1_8_1">USD_1/#REF!</definedName>
    <definedName name="YEN_1_1_8_1_28">USD_1/#REF!</definedName>
    <definedName name="YEN_1_1_8_1_34">USD_1/#REF!</definedName>
    <definedName name="YEN_1_1_8_1_4">USD_1/#REF!</definedName>
    <definedName name="YEN_1_1_8_1_46">USD_1/#REF!</definedName>
    <definedName name="YEN_1_1_8_1_7">USD_1/#REF!</definedName>
    <definedName name="YEN_1_1_8_1_8">USD_1/#REF!</definedName>
    <definedName name="YEN_1_1_8_28">USD_1/#REF!</definedName>
    <definedName name="YEN_1_1_8_34">USD_1/#REF!</definedName>
    <definedName name="YEN_1_1_8_4">USD_1/#REF!</definedName>
    <definedName name="YEN_1_1_8_46">USD_1/#REF!</definedName>
    <definedName name="YEN_1_1_8_7">USD_1/#REF!</definedName>
    <definedName name="YEN_1_1_8_8">USD_1/#REF!</definedName>
    <definedName name="YEN_1_8">NA()</definedName>
    <definedName name="YEN_2">USD_2/#REF!</definedName>
    <definedName name="YEN_2_1">USD_2/#REF!</definedName>
    <definedName name="YEN_2_1_28">USD_2/#REF!</definedName>
    <definedName name="YEN_2_1_34">USD_2/#REF!</definedName>
    <definedName name="YEN_2_1_4">USD_2/#REF!</definedName>
    <definedName name="YEN_2_1_46">USD_2/#REF!</definedName>
    <definedName name="YEN_2_1_7">USD_2/#REF!</definedName>
    <definedName name="YEN_2_1_8">USD_2/#REF!</definedName>
    <definedName name="YEN_2_1_8_28">USD_2/#REF!</definedName>
    <definedName name="YEN_2_1_8_34">USD_2/#REF!</definedName>
    <definedName name="YEN_2_1_8_4">USD_2/#REF!</definedName>
    <definedName name="YEN_2_1_8_46">USD_2/#REF!</definedName>
    <definedName name="YEN_2_1_8_7">USD_2/#REF!</definedName>
    <definedName name="YEN_2_1_8_8">USD_2/#REF!</definedName>
    <definedName name="YEN_2_28">USD_2/#REF!</definedName>
    <definedName name="YEN_2_34">USD_2/#REF!</definedName>
    <definedName name="YEN_2_4">USD_2/#REF!</definedName>
    <definedName name="YEN_2_46">USD_2/#REF!</definedName>
    <definedName name="YEN_2_7">USD_2/#REF!</definedName>
    <definedName name="YEN_2_8">USD_2/#REF!</definedName>
    <definedName name="YEN_2_8_28">USD_2/#REF!</definedName>
    <definedName name="YEN_2_8_34">USD_2/#REF!</definedName>
    <definedName name="YEN_2_8_4">USD_2/#REF!</definedName>
    <definedName name="YEN_2_8_46">USD_2/#REF!</definedName>
    <definedName name="YEN_2_8_7">USD_2/#REF!</definedName>
    <definedName name="YEN_2_8_8">USD_2/#REF!</definedName>
    <definedName name="YEN_8">NA()</definedName>
    <definedName name="YEN_9">NA()</definedName>
    <definedName name="YVR">[5]Value!$AE$24</definedName>
    <definedName name="YY">4</definedName>
    <definedName name="YY_1">4</definedName>
    <definedName name="YY_2">4</definedName>
    <definedName name="zz">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" i="1" l="1"/>
  <c r="A117" i="1" l="1"/>
  <c r="A110" i="1"/>
  <c r="A103" i="1"/>
  <c r="A65" i="1"/>
  <c r="A96" i="1"/>
  <c r="AN138" i="1" l="1"/>
  <c r="AG138" i="1"/>
  <c r="AH138" i="1" s="1"/>
  <c r="AI138" i="1" s="1"/>
  <c r="AC138" i="1"/>
  <c r="Y138" i="1"/>
  <c r="Z138" i="1" s="1"/>
  <c r="AA138" i="1" s="1"/>
  <c r="U138" i="1"/>
  <c r="V138" i="1" s="1"/>
  <c r="W138" i="1" s="1"/>
  <c r="Q138" i="1"/>
  <c r="R138" i="1" s="1"/>
  <c r="S138" i="1" s="1"/>
  <c r="J138" i="1"/>
  <c r="I138" i="1"/>
  <c r="H138" i="1"/>
  <c r="G138" i="1"/>
  <c r="F138" i="1"/>
  <c r="AN137" i="1"/>
  <c r="AG137" i="1"/>
  <c r="AH137" i="1" s="1"/>
  <c r="AI137" i="1" s="1"/>
  <c r="AJ137" i="1" s="1"/>
  <c r="AC137" i="1"/>
  <c r="AD137" i="1" s="1"/>
  <c r="AE137" i="1" s="1"/>
  <c r="Y137" i="1"/>
  <c r="Z137" i="1" s="1"/>
  <c r="AA137" i="1" s="1"/>
  <c r="U137" i="1"/>
  <c r="V137" i="1" s="1"/>
  <c r="W137" i="1" s="1"/>
  <c r="X137" i="1" s="1"/>
  <c r="Q137" i="1"/>
  <c r="R137" i="1" s="1"/>
  <c r="S137" i="1" s="1"/>
  <c r="J137" i="1"/>
  <c r="I137" i="1"/>
  <c r="H137" i="1"/>
  <c r="G137" i="1"/>
  <c r="F137" i="1"/>
  <c r="AN136" i="1"/>
  <c r="AG136" i="1"/>
  <c r="AC136" i="1"/>
  <c r="AD136" i="1" s="1"/>
  <c r="AE136" i="1" s="1"/>
  <c r="Y136" i="1"/>
  <c r="U136" i="1"/>
  <c r="V136" i="1" s="1"/>
  <c r="W136" i="1" s="1"/>
  <c r="Q136" i="1"/>
  <c r="J136" i="1"/>
  <c r="I136" i="1"/>
  <c r="H136" i="1"/>
  <c r="G136" i="1"/>
  <c r="F136" i="1"/>
  <c r="AN135" i="1"/>
  <c r="AG135" i="1"/>
  <c r="AH135" i="1" s="1"/>
  <c r="AI135" i="1" s="1"/>
  <c r="AC135" i="1"/>
  <c r="AD135" i="1" s="1"/>
  <c r="AE135" i="1" s="1"/>
  <c r="AF135" i="1" s="1"/>
  <c r="Y135" i="1"/>
  <c r="Z135" i="1" s="1"/>
  <c r="AA135" i="1" s="1"/>
  <c r="U135" i="1"/>
  <c r="V135" i="1" s="1"/>
  <c r="W135" i="1" s="1"/>
  <c r="Q135" i="1"/>
  <c r="R135" i="1" s="1"/>
  <c r="S135" i="1" s="1"/>
  <c r="J135" i="1"/>
  <c r="I135" i="1"/>
  <c r="H135" i="1"/>
  <c r="G135" i="1"/>
  <c r="F135" i="1"/>
  <c r="AN134" i="1"/>
  <c r="AG134" i="1"/>
  <c r="AH134" i="1" s="1"/>
  <c r="AI134" i="1" s="1"/>
  <c r="AC134" i="1"/>
  <c r="Y134" i="1"/>
  <c r="Z134" i="1" s="1"/>
  <c r="AA134" i="1" s="1"/>
  <c r="U134" i="1"/>
  <c r="Q134" i="1"/>
  <c r="R134" i="1" s="1"/>
  <c r="S134" i="1" s="1"/>
  <c r="J134" i="1"/>
  <c r="I134" i="1"/>
  <c r="H134" i="1"/>
  <c r="G134" i="1"/>
  <c r="F134" i="1"/>
  <c r="AN133" i="1"/>
  <c r="AG133" i="1"/>
  <c r="AH133" i="1" s="1"/>
  <c r="AC133" i="1"/>
  <c r="AD133" i="1" s="1"/>
  <c r="AE133" i="1" s="1"/>
  <c r="Y133" i="1"/>
  <c r="Z133" i="1" s="1"/>
  <c r="U133" i="1"/>
  <c r="V133" i="1" s="1"/>
  <c r="W133" i="1" s="1"/>
  <c r="Q133" i="1"/>
  <c r="R133" i="1" s="1"/>
  <c r="J133" i="1"/>
  <c r="I133" i="1"/>
  <c r="H133" i="1"/>
  <c r="G133" i="1"/>
  <c r="F133" i="1"/>
  <c r="AM132" i="1"/>
  <c r="AM139" i="1" s="1"/>
  <c r="AL132" i="1"/>
  <c r="AL139" i="1" s="1"/>
  <c r="AK132" i="1"/>
  <c r="AK139" i="1" s="1"/>
  <c r="L132" i="1"/>
  <c r="L139" i="1" s="1"/>
  <c r="J132" i="1"/>
  <c r="J139" i="1" s="1"/>
  <c r="I132" i="1"/>
  <c r="H132" i="1"/>
  <c r="H139" i="1" s="1"/>
  <c r="G132" i="1"/>
  <c r="G139" i="1" s="1"/>
  <c r="F132" i="1"/>
  <c r="F139" i="1" s="1"/>
  <c r="AG130" i="1"/>
  <c r="AH130" i="1" s="1"/>
  <c r="AI130" i="1" s="1"/>
  <c r="AC130" i="1"/>
  <c r="AD130" i="1" s="1"/>
  <c r="AE130" i="1" s="1"/>
  <c r="L130" i="1"/>
  <c r="AN130" i="1" s="1"/>
  <c r="J130" i="1"/>
  <c r="I130" i="1"/>
  <c r="H130" i="1"/>
  <c r="G130" i="1"/>
  <c r="F130" i="1"/>
  <c r="AG129" i="1"/>
  <c r="AH129" i="1" s="1"/>
  <c r="AI129" i="1" s="1"/>
  <c r="AC129" i="1"/>
  <c r="AD129" i="1" s="1"/>
  <c r="AE129" i="1" s="1"/>
  <c r="L129" i="1"/>
  <c r="AN129" i="1" s="1"/>
  <c r="J129" i="1"/>
  <c r="I129" i="1"/>
  <c r="H129" i="1"/>
  <c r="G129" i="1"/>
  <c r="F129" i="1"/>
  <c r="AG128" i="1"/>
  <c r="AH128" i="1" s="1"/>
  <c r="AC128" i="1"/>
  <c r="AD128" i="1" s="1"/>
  <c r="L128" i="1"/>
  <c r="AN128" i="1" s="1"/>
  <c r="J128" i="1"/>
  <c r="I128" i="1"/>
  <c r="H128" i="1"/>
  <c r="G128" i="1"/>
  <c r="F128" i="1"/>
  <c r="AG127" i="1"/>
  <c r="AH127" i="1" s="1"/>
  <c r="AI127" i="1" s="1"/>
  <c r="AC127" i="1"/>
  <c r="L127" i="1"/>
  <c r="AN127" i="1" s="1"/>
  <c r="J127" i="1"/>
  <c r="I127" i="1"/>
  <c r="H127" i="1"/>
  <c r="G127" i="1"/>
  <c r="F127" i="1"/>
  <c r="AG126" i="1"/>
  <c r="AH126" i="1" s="1"/>
  <c r="AC126" i="1"/>
  <c r="L126" i="1"/>
  <c r="J126" i="1"/>
  <c r="I126" i="1"/>
  <c r="H126" i="1"/>
  <c r="G126" i="1"/>
  <c r="F126" i="1"/>
  <c r="AG125" i="1"/>
  <c r="AH125" i="1" s="1"/>
  <c r="AC125" i="1"/>
  <c r="AD125" i="1" s="1"/>
  <c r="AE125" i="1" s="1"/>
  <c r="L125" i="1"/>
  <c r="AN125" i="1" s="1"/>
  <c r="J125" i="1"/>
  <c r="I125" i="1"/>
  <c r="H125" i="1"/>
  <c r="G125" i="1"/>
  <c r="F125" i="1"/>
  <c r="AL124" i="1"/>
  <c r="AL131" i="1" s="1"/>
  <c r="L124" i="1"/>
  <c r="L131" i="1" s="1"/>
  <c r="J124" i="1"/>
  <c r="I124" i="1"/>
  <c r="H124" i="1"/>
  <c r="H131" i="1" s="1"/>
  <c r="G124" i="1"/>
  <c r="G131" i="1" s="1"/>
  <c r="F124" i="1"/>
  <c r="AN115" i="1"/>
  <c r="AM115" i="1"/>
  <c r="AM122" i="1" s="1"/>
  <c r="AL115" i="1"/>
  <c r="AK115" i="1"/>
  <c r="AK101" i="1" s="1"/>
  <c r="AJ115" i="1"/>
  <c r="AI115" i="1"/>
  <c r="AH115" i="1"/>
  <c r="AG115" i="1"/>
  <c r="AF115" i="1"/>
  <c r="AE115" i="1"/>
  <c r="AD115" i="1"/>
  <c r="AC115" i="1"/>
  <c r="AC122" i="1" s="1"/>
  <c r="J115" i="1"/>
  <c r="I115" i="1"/>
  <c r="I122" i="1" s="1"/>
  <c r="H115" i="1"/>
  <c r="G115" i="1"/>
  <c r="G122" i="1" s="1"/>
  <c r="F115" i="1"/>
  <c r="AN114" i="1"/>
  <c r="AM114" i="1"/>
  <c r="AM121" i="1" s="1"/>
  <c r="AL114" i="1"/>
  <c r="AL100" i="1" s="1"/>
  <c r="AK114" i="1"/>
  <c r="AK121" i="1" s="1"/>
  <c r="AJ114" i="1"/>
  <c r="AI114" i="1"/>
  <c r="AH114" i="1"/>
  <c r="AG114" i="1"/>
  <c r="AF114" i="1"/>
  <c r="AE114" i="1"/>
  <c r="AD114" i="1"/>
  <c r="AD100" i="1" s="1"/>
  <c r="AC114" i="1"/>
  <c r="J114" i="1"/>
  <c r="I114" i="1"/>
  <c r="I121" i="1" s="1"/>
  <c r="H114" i="1"/>
  <c r="G114" i="1"/>
  <c r="G121" i="1" s="1"/>
  <c r="F114" i="1"/>
  <c r="F121" i="1" s="1"/>
  <c r="AN113" i="1"/>
  <c r="AM113" i="1"/>
  <c r="AM120" i="1" s="1"/>
  <c r="AL113" i="1"/>
  <c r="AL120" i="1" s="1"/>
  <c r="AK113" i="1"/>
  <c r="AJ113" i="1"/>
  <c r="AI113" i="1"/>
  <c r="AH113" i="1"/>
  <c r="AG113" i="1"/>
  <c r="AF113" i="1"/>
  <c r="AE113" i="1"/>
  <c r="AE99" i="1" s="1"/>
  <c r="AD113" i="1"/>
  <c r="AC113" i="1"/>
  <c r="J113" i="1"/>
  <c r="J120" i="1" s="1"/>
  <c r="I113" i="1"/>
  <c r="H113" i="1"/>
  <c r="G113" i="1"/>
  <c r="G120" i="1" s="1"/>
  <c r="F113" i="1"/>
  <c r="F120" i="1" s="1"/>
  <c r="AN112" i="1"/>
  <c r="AM112" i="1"/>
  <c r="AL112" i="1"/>
  <c r="AL119" i="1" s="1"/>
  <c r="AK112" i="1"/>
  <c r="AK119" i="1" s="1"/>
  <c r="AJ112" i="1"/>
  <c r="AI112" i="1"/>
  <c r="AH112" i="1"/>
  <c r="AG112" i="1"/>
  <c r="AF112" i="1"/>
  <c r="AE112" i="1"/>
  <c r="AD112" i="1"/>
  <c r="AC112" i="1"/>
  <c r="J112" i="1"/>
  <c r="J119" i="1" s="1"/>
  <c r="I112" i="1"/>
  <c r="I119" i="1" s="1"/>
  <c r="H112" i="1"/>
  <c r="G112" i="1"/>
  <c r="G119" i="1" s="1"/>
  <c r="F112" i="1"/>
  <c r="AN111" i="1"/>
  <c r="AM111" i="1"/>
  <c r="AM118" i="1" s="1"/>
  <c r="AL111" i="1"/>
  <c r="L111" i="1" s="1"/>
  <c r="AK111" i="1"/>
  <c r="AK118" i="1" s="1"/>
  <c r="AJ111" i="1"/>
  <c r="AI111" i="1"/>
  <c r="AH111" i="1"/>
  <c r="AG111" i="1"/>
  <c r="AF111" i="1"/>
  <c r="AE111" i="1"/>
  <c r="AD111" i="1"/>
  <c r="AC111" i="1"/>
  <c r="J111" i="1"/>
  <c r="I111" i="1"/>
  <c r="I118" i="1" s="1"/>
  <c r="H111" i="1"/>
  <c r="G111" i="1"/>
  <c r="G110" i="1" s="1"/>
  <c r="G117" i="1" s="1"/>
  <c r="F111" i="1"/>
  <c r="AL110" i="1"/>
  <c r="AK110" i="1"/>
  <c r="AK96" i="1" s="1"/>
  <c r="AJ110" i="1"/>
  <c r="AI110" i="1"/>
  <c r="AH110" i="1"/>
  <c r="AG110" i="1"/>
  <c r="AF110" i="1"/>
  <c r="AF96" i="1" s="1"/>
  <c r="AE110" i="1"/>
  <c r="AD110" i="1"/>
  <c r="AC110" i="1"/>
  <c r="AK109" i="1"/>
  <c r="AN108" i="1"/>
  <c r="AJ108" i="1"/>
  <c r="AI108" i="1"/>
  <c r="AI101" i="1" s="1"/>
  <c r="AH108" i="1"/>
  <c r="AG108" i="1"/>
  <c r="AF108" i="1"/>
  <c r="AE108" i="1"/>
  <c r="AE101" i="1" s="1"/>
  <c r="AD108" i="1"/>
  <c r="AD101" i="1" s="1"/>
  <c r="AC108" i="1"/>
  <c r="J108" i="1"/>
  <c r="I108" i="1"/>
  <c r="I101" i="1" s="1"/>
  <c r="H108" i="1"/>
  <c r="G108" i="1"/>
  <c r="G101" i="1" s="1"/>
  <c r="F108" i="1"/>
  <c r="F101" i="1" s="1"/>
  <c r="AN107" i="1"/>
  <c r="AN100" i="1" s="1"/>
  <c r="AJ107" i="1"/>
  <c r="AJ100" i="1" s="1"/>
  <c r="AI107" i="1"/>
  <c r="AH107" i="1"/>
  <c r="AG107" i="1"/>
  <c r="AG100" i="1" s="1"/>
  <c r="AF107" i="1"/>
  <c r="AE107" i="1"/>
  <c r="AE100" i="1" s="1"/>
  <c r="AD107" i="1"/>
  <c r="AC107" i="1"/>
  <c r="AC100" i="1" s="1"/>
  <c r="J107" i="1"/>
  <c r="I107" i="1"/>
  <c r="H107" i="1"/>
  <c r="G107" i="1"/>
  <c r="F107" i="1"/>
  <c r="AN106" i="1"/>
  <c r="AJ106" i="1"/>
  <c r="AI106" i="1"/>
  <c r="AI99" i="1" s="1"/>
  <c r="AH106" i="1"/>
  <c r="AG106" i="1"/>
  <c r="AF106" i="1"/>
  <c r="AE106" i="1"/>
  <c r="AD106" i="1"/>
  <c r="AC106" i="1"/>
  <c r="J106" i="1"/>
  <c r="I106" i="1"/>
  <c r="I99" i="1" s="1"/>
  <c r="H106" i="1"/>
  <c r="G106" i="1"/>
  <c r="F106" i="1"/>
  <c r="AN105" i="1"/>
  <c r="AJ105" i="1"/>
  <c r="AI105" i="1"/>
  <c r="AH105" i="1"/>
  <c r="AG105" i="1"/>
  <c r="AG98" i="1" s="1"/>
  <c r="AF105" i="1"/>
  <c r="AE105" i="1"/>
  <c r="AD105" i="1"/>
  <c r="AC105" i="1"/>
  <c r="J105" i="1"/>
  <c r="I105" i="1"/>
  <c r="H105" i="1"/>
  <c r="G105" i="1"/>
  <c r="G98" i="1" s="1"/>
  <c r="F105" i="1"/>
  <c r="AN104" i="1"/>
  <c r="AN97" i="1" s="1"/>
  <c r="AJ104" i="1"/>
  <c r="AI104" i="1"/>
  <c r="AI97" i="1" s="1"/>
  <c r="AH104" i="1"/>
  <c r="AG104" i="1"/>
  <c r="AF104" i="1"/>
  <c r="AE104" i="1"/>
  <c r="AE97" i="1" s="1"/>
  <c r="AD104" i="1"/>
  <c r="AC104" i="1"/>
  <c r="J104" i="1"/>
  <c r="I104" i="1"/>
  <c r="I97" i="1" s="1"/>
  <c r="H104" i="1"/>
  <c r="G104" i="1"/>
  <c r="F104" i="1"/>
  <c r="AJ103" i="1"/>
  <c r="AI103" i="1"/>
  <c r="AH103" i="1"/>
  <c r="AG103" i="1"/>
  <c r="AF103" i="1"/>
  <c r="AE103" i="1"/>
  <c r="AD103" i="1"/>
  <c r="AD96" i="1" s="1"/>
  <c r="AC103" i="1"/>
  <c r="J103" i="1"/>
  <c r="I103" i="1"/>
  <c r="H103" i="1"/>
  <c r="G103" i="1"/>
  <c r="F103" i="1"/>
  <c r="AM101" i="1"/>
  <c r="AL101" i="1"/>
  <c r="AJ101" i="1"/>
  <c r="J101" i="1"/>
  <c r="AM100" i="1"/>
  <c r="AK100" i="1"/>
  <c r="AH100" i="1"/>
  <c r="AF100" i="1"/>
  <c r="H100" i="1"/>
  <c r="F100" i="1"/>
  <c r="AN99" i="1"/>
  <c r="AL99" i="1"/>
  <c r="AG99" i="1"/>
  <c r="AF99" i="1"/>
  <c r="AD99" i="1"/>
  <c r="J99" i="1"/>
  <c r="G99" i="1"/>
  <c r="F99" i="1"/>
  <c r="AL98" i="1"/>
  <c r="AK98" i="1"/>
  <c r="AJ98" i="1"/>
  <c r="AI98" i="1"/>
  <c r="AH98" i="1"/>
  <c r="AD98" i="1"/>
  <c r="J98" i="1"/>
  <c r="I98" i="1"/>
  <c r="H98" i="1"/>
  <c r="AM97" i="1"/>
  <c r="AK97" i="1"/>
  <c r="AH97" i="1"/>
  <c r="AF97" i="1"/>
  <c r="AC97" i="1"/>
  <c r="F97" i="1"/>
  <c r="AJ96" i="1"/>
  <c r="AH96" i="1"/>
  <c r="AG96" i="1"/>
  <c r="AE96" i="1"/>
  <c r="AF92" i="1"/>
  <c r="L92" i="1"/>
  <c r="AF91" i="1"/>
  <c r="L91" i="1"/>
  <c r="AF90" i="1"/>
  <c r="L90" i="1"/>
  <c r="AF89" i="1"/>
  <c r="L89" i="1"/>
  <c r="AF88" i="1"/>
  <c r="L88" i="1"/>
  <c r="AK87" i="1"/>
  <c r="AK93" i="1" s="1"/>
  <c r="L87" i="1"/>
  <c r="J87" i="1"/>
  <c r="J93" i="1" s="1"/>
  <c r="AK84" i="1"/>
  <c r="AL84" i="1" s="1"/>
  <c r="AN84" i="1" s="1"/>
  <c r="AI84" i="1"/>
  <c r="AJ84" i="1" s="1"/>
  <c r="Z84" i="1"/>
  <c r="AA84" i="1" s="1"/>
  <c r="AB84" i="1" s="1"/>
  <c r="V84" i="1"/>
  <c r="W84" i="1" s="1"/>
  <c r="X84" i="1" s="1"/>
  <c r="R84" i="1"/>
  <c r="S84" i="1" s="1"/>
  <c r="T84" i="1" s="1"/>
  <c r="N84" i="1"/>
  <c r="O84" i="1" s="1"/>
  <c r="P84" i="1" s="1"/>
  <c r="J84" i="1"/>
  <c r="I84" i="1"/>
  <c r="H84" i="1"/>
  <c r="G84" i="1"/>
  <c r="F84" i="1"/>
  <c r="E84" i="1"/>
  <c r="AK83" i="1"/>
  <c r="AL83" i="1" s="1"/>
  <c r="AN83" i="1" s="1"/>
  <c r="AI83" i="1"/>
  <c r="AJ83" i="1" s="1"/>
  <c r="Z83" i="1"/>
  <c r="AA83" i="1" s="1"/>
  <c r="AB83" i="1" s="1"/>
  <c r="V83" i="1"/>
  <c r="W83" i="1" s="1"/>
  <c r="X83" i="1" s="1"/>
  <c r="R83" i="1"/>
  <c r="S83" i="1" s="1"/>
  <c r="T83" i="1" s="1"/>
  <c r="N83" i="1"/>
  <c r="O83" i="1" s="1"/>
  <c r="P83" i="1" s="1"/>
  <c r="J83" i="1"/>
  <c r="I83" i="1"/>
  <c r="H83" i="1"/>
  <c r="G83" i="1"/>
  <c r="F83" i="1"/>
  <c r="E83" i="1"/>
  <c r="AN82" i="1"/>
  <c r="Z82" i="1"/>
  <c r="AA82" i="1" s="1"/>
  <c r="AB82" i="1" s="1"/>
  <c r="V82" i="1"/>
  <c r="W82" i="1" s="1"/>
  <c r="X82" i="1" s="1"/>
  <c r="R82" i="1"/>
  <c r="S82" i="1" s="1"/>
  <c r="T82" i="1" s="1"/>
  <c r="N82" i="1"/>
  <c r="O82" i="1" s="1"/>
  <c r="P82" i="1" s="1"/>
  <c r="J82" i="1"/>
  <c r="I82" i="1"/>
  <c r="H82" i="1"/>
  <c r="G82" i="1"/>
  <c r="F82" i="1"/>
  <c r="E82" i="1"/>
  <c r="AM81" i="1"/>
  <c r="AM85" i="1" s="1"/>
  <c r="AK81" i="1"/>
  <c r="AB81" i="1"/>
  <c r="AA81" i="1"/>
  <c r="Z81" i="1"/>
  <c r="Y81" i="1"/>
  <c r="Y85" i="1" s="1"/>
  <c r="X81" i="1"/>
  <c r="W81" i="1"/>
  <c r="V81" i="1"/>
  <c r="U81" i="1"/>
  <c r="U85" i="1" s="1"/>
  <c r="T81" i="1"/>
  <c r="S81" i="1"/>
  <c r="R81" i="1"/>
  <c r="Q81" i="1"/>
  <c r="Q85" i="1" s="1"/>
  <c r="P81" i="1"/>
  <c r="O81" i="1"/>
  <c r="N81" i="1"/>
  <c r="M81" i="1"/>
  <c r="M85" i="1" s="1"/>
  <c r="L81" i="1"/>
  <c r="L85" i="1" s="1"/>
  <c r="AB79" i="1"/>
  <c r="AA79" i="1"/>
  <c r="Z79" i="1"/>
  <c r="Y79" i="1"/>
  <c r="X79" i="1"/>
  <c r="W79" i="1"/>
  <c r="V79" i="1"/>
  <c r="G79" i="1" s="1"/>
  <c r="U79" i="1"/>
  <c r="T79" i="1"/>
  <c r="S79" i="1"/>
  <c r="R79" i="1"/>
  <c r="Q79" i="1"/>
  <c r="P79" i="1"/>
  <c r="O79" i="1"/>
  <c r="N79" i="1"/>
  <c r="M79" i="1"/>
  <c r="B79" i="1"/>
  <c r="AK78" i="1"/>
  <c r="AI78" i="1"/>
  <c r="AI73" i="1" s="1"/>
  <c r="I78" i="1"/>
  <c r="H78" i="1"/>
  <c r="G78" i="1"/>
  <c r="F78" i="1"/>
  <c r="AK77" i="1"/>
  <c r="AL77" i="1" s="1"/>
  <c r="AL72" i="1" s="1"/>
  <c r="AI77" i="1"/>
  <c r="AJ77" i="1" s="1"/>
  <c r="AJ72" i="1" s="1"/>
  <c r="I77" i="1"/>
  <c r="H77" i="1"/>
  <c r="G77" i="1"/>
  <c r="F77" i="1"/>
  <c r="AN76" i="1"/>
  <c r="J76" i="1"/>
  <c r="I76" i="1"/>
  <c r="H76" i="1"/>
  <c r="G76" i="1"/>
  <c r="F76" i="1"/>
  <c r="AB75" i="1"/>
  <c r="AA75" i="1"/>
  <c r="Z75" i="1"/>
  <c r="Y75" i="1"/>
  <c r="X75" i="1"/>
  <c r="X80" i="1" s="1"/>
  <c r="W75" i="1"/>
  <c r="W80" i="1" s="1"/>
  <c r="V75" i="1"/>
  <c r="U75" i="1"/>
  <c r="U80" i="1" s="1"/>
  <c r="T75" i="1"/>
  <c r="S75" i="1"/>
  <c r="R75" i="1"/>
  <c r="Q75" i="1"/>
  <c r="P75" i="1"/>
  <c r="P80" i="1" s="1"/>
  <c r="O75" i="1"/>
  <c r="O80" i="1" s="1"/>
  <c r="N75" i="1"/>
  <c r="M75" i="1"/>
  <c r="M80" i="1" s="1"/>
  <c r="AM73" i="1"/>
  <c r="AH73" i="1"/>
  <c r="AG73" i="1"/>
  <c r="AF73" i="1"/>
  <c r="AE73" i="1"/>
  <c r="AD73" i="1"/>
  <c r="AC73" i="1"/>
  <c r="L73" i="1"/>
  <c r="E73" i="1"/>
  <c r="D73" i="1"/>
  <c r="C73" i="1"/>
  <c r="B73" i="1"/>
  <c r="A73" i="1"/>
  <c r="A78" i="1" s="1"/>
  <c r="A84" i="1" s="1"/>
  <c r="AM72" i="1"/>
  <c r="AH72" i="1"/>
  <c r="AG72" i="1"/>
  <c r="AF72" i="1"/>
  <c r="AE72" i="1"/>
  <c r="AD72" i="1"/>
  <c r="AC72" i="1"/>
  <c r="L72" i="1"/>
  <c r="E72" i="1"/>
  <c r="D72" i="1"/>
  <c r="C72" i="1"/>
  <c r="B72" i="1"/>
  <c r="A72" i="1"/>
  <c r="A77" i="1" s="1"/>
  <c r="A83" i="1" s="1"/>
  <c r="AM71" i="1"/>
  <c r="AL71" i="1"/>
  <c r="AK71" i="1"/>
  <c r="AJ71" i="1"/>
  <c r="AI71" i="1"/>
  <c r="AH71" i="1"/>
  <c r="AG71" i="1"/>
  <c r="AF71" i="1"/>
  <c r="AE71" i="1"/>
  <c r="AD71" i="1"/>
  <c r="AC71" i="1"/>
  <c r="L71" i="1"/>
  <c r="E71" i="1"/>
  <c r="D71" i="1"/>
  <c r="C71" i="1"/>
  <c r="B71" i="1"/>
  <c r="A71" i="1"/>
  <c r="A76" i="1" s="1"/>
  <c r="A82" i="1" s="1"/>
  <c r="E69" i="1"/>
  <c r="D69" i="1"/>
  <c r="C69" i="1"/>
  <c r="B69" i="1"/>
  <c r="AN68" i="1"/>
  <c r="J68" i="1"/>
  <c r="I68" i="1"/>
  <c r="H68" i="1"/>
  <c r="H73" i="1" s="1"/>
  <c r="G68" i="1"/>
  <c r="F68" i="1"/>
  <c r="F73" i="1" s="1"/>
  <c r="AN67" i="1"/>
  <c r="J67" i="1"/>
  <c r="I67" i="1"/>
  <c r="I72" i="1" s="1"/>
  <c r="H67" i="1"/>
  <c r="G67" i="1"/>
  <c r="F67" i="1"/>
  <c r="F72" i="1" s="1"/>
  <c r="AN66" i="1"/>
  <c r="J66" i="1"/>
  <c r="J71" i="1" s="1"/>
  <c r="I66" i="1"/>
  <c r="I71" i="1" s="1"/>
  <c r="H66" i="1"/>
  <c r="H71" i="1" s="1"/>
  <c r="G66" i="1"/>
  <c r="F66" i="1"/>
  <c r="H65" i="1"/>
  <c r="G65" i="1"/>
  <c r="F65" i="1"/>
  <c r="AK63" i="1"/>
  <c r="Y63" i="1"/>
  <c r="U63" i="1"/>
  <c r="Q63" i="1"/>
  <c r="M63" i="1"/>
  <c r="AN62" i="1"/>
  <c r="AD62" i="1"/>
  <c r="AE62" i="1" s="1"/>
  <c r="AF62" i="1" s="1"/>
  <c r="Z62" i="1"/>
  <c r="AA62" i="1" s="1"/>
  <c r="AB62" i="1" s="1"/>
  <c r="V62" i="1"/>
  <c r="W62" i="1" s="1"/>
  <c r="X62" i="1" s="1"/>
  <c r="R62" i="1"/>
  <c r="S62" i="1" s="1"/>
  <c r="T62" i="1" s="1"/>
  <c r="N62" i="1"/>
  <c r="O62" i="1" s="1"/>
  <c r="P62" i="1" s="1"/>
  <c r="J62" i="1"/>
  <c r="I62" i="1"/>
  <c r="H62" i="1"/>
  <c r="G62" i="1"/>
  <c r="F62" i="1"/>
  <c r="E62" i="1"/>
  <c r="AN61" i="1"/>
  <c r="AD61" i="1"/>
  <c r="AE61" i="1" s="1"/>
  <c r="AF61" i="1" s="1"/>
  <c r="Z61" i="1"/>
  <c r="AA61" i="1" s="1"/>
  <c r="AB61" i="1" s="1"/>
  <c r="V61" i="1"/>
  <c r="W61" i="1" s="1"/>
  <c r="R61" i="1"/>
  <c r="S61" i="1" s="1"/>
  <c r="T61" i="1" s="1"/>
  <c r="N61" i="1"/>
  <c r="O61" i="1" s="1"/>
  <c r="P61" i="1" s="1"/>
  <c r="J61" i="1"/>
  <c r="I61" i="1"/>
  <c r="H61" i="1"/>
  <c r="G61" i="1"/>
  <c r="F61" i="1"/>
  <c r="E61" i="1"/>
  <c r="AN60" i="1"/>
  <c r="AD60" i="1"/>
  <c r="AE60" i="1" s="1"/>
  <c r="Z60" i="1"/>
  <c r="V60" i="1"/>
  <c r="R60" i="1"/>
  <c r="S60" i="1" s="1"/>
  <c r="N60" i="1"/>
  <c r="J60" i="1"/>
  <c r="I60" i="1"/>
  <c r="H60" i="1"/>
  <c r="G60" i="1"/>
  <c r="F60" i="1"/>
  <c r="E60" i="1"/>
  <c r="AM59" i="1"/>
  <c r="AM63" i="1" s="1"/>
  <c r="AL59" i="1"/>
  <c r="AL81" i="1" s="1"/>
  <c r="AJ59" i="1"/>
  <c r="AJ63" i="1" s="1"/>
  <c r="AI59" i="1"/>
  <c r="AH59" i="1"/>
  <c r="AG59" i="1"/>
  <c r="AG63" i="1" s="1"/>
  <c r="AE59" i="1"/>
  <c r="AE87" i="1" s="1"/>
  <c r="AE93" i="1" s="1"/>
  <c r="AD59" i="1"/>
  <c r="AC59" i="1"/>
  <c r="AC63" i="1" s="1"/>
  <c r="L59" i="1"/>
  <c r="L63" i="1" s="1"/>
  <c r="J59" i="1"/>
  <c r="J81" i="1" s="1"/>
  <c r="H59" i="1"/>
  <c r="G59" i="1"/>
  <c r="F59" i="1"/>
  <c r="F87" i="1" s="1"/>
  <c r="F93" i="1" s="1"/>
  <c r="E59" i="1"/>
  <c r="D59" i="1"/>
  <c r="D63" i="1" s="1"/>
  <c r="C59" i="1"/>
  <c r="C63" i="1" s="1"/>
  <c r="B59" i="1"/>
  <c r="A59" i="1"/>
  <c r="A81" i="1" s="1"/>
  <c r="A87" i="1" s="1"/>
  <c r="A132" i="1" s="1"/>
  <c r="AM57" i="1"/>
  <c r="AB57" i="1"/>
  <c r="AB58" i="1" s="1"/>
  <c r="AA57" i="1"/>
  <c r="AA58" i="1" s="1"/>
  <c r="Z57" i="1"/>
  <c r="Y57" i="1"/>
  <c r="Y58" i="1" s="1"/>
  <c r="X57" i="1"/>
  <c r="X58" i="1" s="1"/>
  <c r="W57" i="1"/>
  <c r="W58" i="1" s="1"/>
  <c r="V57" i="1"/>
  <c r="V58" i="1" s="1"/>
  <c r="U57" i="1"/>
  <c r="U58" i="1" s="1"/>
  <c r="T57" i="1"/>
  <c r="T58" i="1" s="1"/>
  <c r="S57" i="1"/>
  <c r="S58" i="1" s="1"/>
  <c r="R57" i="1"/>
  <c r="R58" i="1" s="1"/>
  <c r="Q57" i="1"/>
  <c r="Q58" i="1" s="1"/>
  <c r="P57" i="1"/>
  <c r="P58" i="1" s="1"/>
  <c r="O57" i="1"/>
  <c r="O58" i="1" s="1"/>
  <c r="N57" i="1"/>
  <c r="N58" i="1" s="1"/>
  <c r="M57" i="1"/>
  <c r="M58" i="1" s="1"/>
  <c r="B57" i="1"/>
  <c r="AN56" i="1"/>
  <c r="J56" i="1"/>
  <c r="I56" i="1"/>
  <c r="H56" i="1"/>
  <c r="G56" i="1"/>
  <c r="F56" i="1"/>
  <c r="AN55" i="1"/>
  <c r="J55" i="1"/>
  <c r="I55" i="1"/>
  <c r="H55" i="1"/>
  <c r="G55" i="1"/>
  <c r="F55" i="1"/>
  <c r="AN54" i="1"/>
  <c r="J54" i="1"/>
  <c r="I54" i="1"/>
  <c r="H54" i="1"/>
  <c r="G54" i="1"/>
  <c r="F54" i="1"/>
  <c r="AL53" i="1"/>
  <c r="AL75" i="1" s="1"/>
  <c r="AI53" i="1"/>
  <c r="AI75" i="1" s="1"/>
  <c r="AG53" i="1"/>
  <c r="AG75" i="1" s="1"/>
  <c r="AE53" i="1"/>
  <c r="AE75" i="1" s="1"/>
  <c r="AD53" i="1"/>
  <c r="AD75" i="1" s="1"/>
  <c r="AC53" i="1"/>
  <c r="AC75" i="1" s="1"/>
  <c r="L53" i="1"/>
  <c r="L75" i="1" s="1"/>
  <c r="L80" i="1" s="1"/>
  <c r="H53" i="1"/>
  <c r="G53" i="1"/>
  <c r="F53" i="1"/>
  <c r="E53" i="1"/>
  <c r="E75" i="1" s="1"/>
  <c r="E70" i="1" s="1"/>
  <c r="D53" i="1"/>
  <c r="D75" i="1" s="1"/>
  <c r="D70" i="1" s="1"/>
  <c r="C53" i="1"/>
  <c r="C48" i="1" s="1"/>
  <c r="B53" i="1"/>
  <c r="B75" i="1" s="1"/>
  <c r="A53" i="1"/>
  <c r="AM51" i="1"/>
  <c r="AL51" i="1"/>
  <c r="AK51" i="1"/>
  <c r="AJ51" i="1"/>
  <c r="AI51" i="1"/>
  <c r="AH51" i="1"/>
  <c r="AG51" i="1"/>
  <c r="AF51" i="1"/>
  <c r="AE51" i="1"/>
  <c r="AD51" i="1"/>
  <c r="AC51" i="1"/>
  <c r="L51" i="1"/>
  <c r="E51" i="1"/>
  <c r="D51" i="1"/>
  <c r="C51" i="1"/>
  <c r="B51" i="1"/>
  <c r="A51" i="1"/>
  <c r="A56" i="1" s="1"/>
  <c r="A62" i="1" s="1"/>
  <c r="AM50" i="1"/>
  <c r="AL50" i="1"/>
  <c r="AK50" i="1"/>
  <c r="AJ50" i="1"/>
  <c r="AI50" i="1"/>
  <c r="AH50" i="1"/>
  <c r="AG50" i="1"/>
  <c r="AF50" i="1"/>
  <c r="AE50" i="1"/>
  <c r="AD50" i="1"/>
  <c r="AC50" i="1"/>
  <c r="L50" i="1"/>
  <c r="E50" i="1"/>
  <c r="D50" i="1"/>
  <c r="C50" i="1"/>
  <c r="B50" i="1"/>
  <c r="A50" i="1"/>
  <c r="A55" i="1" s="1"/>
  <c r="A61" i="1" s="1"/>
  <c r="AM49" i="1"/>
  <c r="AL49" i="1"/>
  <c r="AK49" i="1"/>
  <c r="AJ49" i="1"/>
  <c r="AI49" i="1"/>
  <c r="AH49" i="1"/>
  <c r="AG49" i="1"/>
  <c r="AF49" i="1"/>
  <c r="AE49" i="1"/>
  <c r="AD49" i="1"/>
  <c r="AC49" i="1"/>
  <c r="L49" i="1"/>
  <c r="E49" i="1"/>
  <c r="D49" i="1"/>
  <c r="C49" i="1"/>
  <c r="B49" i="1"/>
  <c r="A49" i="1"/>
  <c r="A54" i="1" s="1"/>
  <c r="A60" i="1" s="1"/>
  <c r="E48" i="1"/>
  <c r="B48" i="1"/>
  <c r="A48" i="1"/>
  <c r="A70" i="1" s="1"/>
  <c r="E47" i="1"/>
  <c r="D47" i="1"/>
  <c r="C47" i="1"/>
  <c r="B47" i="1"/>
  <c r="AN46" i="1"/>
  <c r="J46" i="1"/>
  <c r="I46" i="1"/>
  <c r="H46" i="1"/>
  <c r="H51" i="1" s="1"/>
  <c r="G46" i="1"/>
  <c r="G51" i="1" s="1"/>
  <c r="F46" i="1"/>
  <c r="AN45" i="1"/>
  <c r="AN50" i="1" s="1"/>
  <c r="J45" i="1"/>
  <c r="I45" i="1"/>
  <c r="I50" i="1" s="1"/>
  <c r="H45" i="1"/>
  <c r="G45" i="1"/>
  <c r="F45" i="1"/>
  <c r="F50" i="1" s="1"/>
  <c r="AN44" i="1"/>
  <c r="AN49" i="1" s="1"/>
  <c r="J44" i="1"/>
  <c r="I44" i="1"/>
  <c r="H44" i="1"/>
  <c r="H49" i="1" s="1"/>
  <c r="G44" i="1"/>
  <c r="G49" i="1" s="1"/>
  <c r="F44" i="1"/>
  <c r="AL43" i="1"/>
  <c r="AK43" i="1"/>
  <c r="AK65" i="1" s="1"/>
  <c r="AK69" i="1" s="1"/>
  <c r="AJ43" i="1"/>
  <c r="AJ65" i="1" s="1"/>
  <c r="AJ69" i="1" s="1"/>
  <c r="AI43" i="1"/>
  <c r="AI48" i="1" s="1"/>
  <c r="AH43" i="1"/>
  <c r="AH65" i="1" s="1"/>
  <c r="AH69" i="1" s="1"/>
  <c r="AG43" i="1"/>
  <c r="AE43" i="1"/>
  <c r="AE48" i="1" s="1"/>
  <c r="AD43" i="1"/>
  <c r="AC43" i="1"/>
  <c r="AC47" i="1" s="1"/>
  <c r="H43" i="1"/>
  <c r="G43" i="1"/>
  <c r="G47" i="1" s="1"/>
  <c r="F43" i="1"/>
  <c r="F48" i="1" s="1"/>
  <c r="AI41" i="1"/>
  <c r="AM40" i="1"/>
  <c r="AM41" i="1" s="1"/>
  <c r="AL40" i="1"/>
  <c r="AL41" i="1" s="1"/>
  <c r="AK40" i="1"/>
  <c r="AK41" i="1" s="1"/>
  <c r="AI40" i="1"/>
  <c r="AH40" i="1"/>
  <c r="AH41" i="1" s="1"/>
  <c r="AG40" i="1"/>
  <c r="AG41" i="1" s="1"/>
  <c r="AE40" i="1"/>
  <c r="AD40" i="1"/>
  <c r="AC40" i="1"/>
  <c r="J40" i="1"/>
  <c r="J41" i="1" s="1"/>
  <c r="H40" i="1"/>
  <c r="G40" i="1"/>
  <c r="F40" i="1"/>
  <c r="E40" i="1"/>
  <c r="D40" i="1"/>
  <c r="C40" i="1"/>
  <c r="B40" i="1"/>
  <c r="AN39" i="1"/>
  <c r="AJ39" i="1"/>
  <c r="AJ40" i="1" s="1"/>
  <c r="AJ41" i="1" s="1"/>
  <c r="AF39" i="1"/>
  <c r="AN38" i="1"/>
  <c r="AF38" i="1"/>
  <c r="AN37" i="1"/>
  <c r="AF37" i="1"/>
  <c r="AN36" i="1"/>
  <c r="AF36" i="1"/>
  <c r="AN35" i="1"/>
  <c r="I35" i="1"/>
  <c r="I59" i="1" s="1"/>
  <c r="AM34" i="1"/>
  <c r="L34" i="1"/>
  <c r="AL33" i="1"/>
  <c r="AL34" i="1" s="1"/>
  <c r="AI33" i="1"/>
  <c r="AI79" i="1" s="1"/>
  <c r="AG33" i="1"/>
  <c r="AG34" i="1" s="1"/>
  <c r="AE33" i="1"/>
  <c r="AE79" i="1" s="1"/>
  <c r="AD33" i="1"/>
  <c r="AD79" i="1" s="1"/>
  <c r="AC33" i="1"/>
  <c r="AC79" i="1" s="1"/>
  <c r="H33" i="1"/>
  <c r="G33" i="1"/>
  <c r="F33" i="1"/>
  <c r="E33" i="1"/>
  <c r="E79" i="1" s="1"/>
  <c r="D33" i="1"/>
  <c r="D79" i="1" s="1"/>
  <c r="C33" i="1"/>
  <c r="C79" i="1" s="1"/>
  <c r="AN32" i="1"/>
  <c r="AJ32" i="1"/>
  <c r="AJ26" i="1" s="1"/>
  <c r="AF32" i="1"/>
  <c r="AN31" i="1"/>
  <c r="AF31" i="1"/>
  <c r="AN30" i="1"/>
  <c r="AF30" i="1"/>
  <c r="AN29" i="1"/>
  <c r="AF29" i="1"/>
  <c r="AN28" i="1"/>
  <c r="AM28" i="1"/>
  <c r="AM124" i="1" s="1"/>
  <c r="AM131" i="1" s="1"/>
  <c r="AK28" i="1"/>
  <c r="AK53" i="1" s="1"/>
  <c r="AK75" i="1" s="1"/>
  <c r="AJ28" i="1"/>
  <c r="AJ53" i="1" s="1"/>
  <c r="AH28" i="1"/>
  <c r="AH33" i="1" s="1"/>
  <c r="J28" i="1"/>
  <c r="J131" i="1" s="1"/>
  <c r="I28" i="1"/>
  <c r="AF28" i="1" s="1"/>
  <c r="AM26" i="1"/>
  <c r="AL26" i="1"/>
  <c r="AK26" i="1"/>
  <c r="AI26" i="1"/>
  <c r="AH26" i="1"/>
  <c r="AG26" i="1"/>
  <c r="AE26" i="1"/>
  <c r="AD26" i="1"/>
  <c r="AC26" i="1"/>
  <c r="L26" i="1"/>
  <c r="J26" i="1"/>
  <c r="I26" i="1"/>
  <c r="H26" i="1"/>
  <c r="G26" i="1"/>
  <c r="F26" i="1"/>
  <c r="E26" i="1"/>
  <c r="D26" i="1"/>
  <c r="C26" i="1"/>
  <c r="B26" i="1"/>
  <c r="AM25" i="1"/>
  <c r="AL25" i="1"/>
  <c r="AK25" i="1"/>
  <c r="AJ25" i="1"/>
  <c r="AI25" i="1"/>
  <c r="AH25" i="1"/>
  <c r="AG25" i="1"/>
  <c r="AE25" i="1"/>
  <c r="AD25" i="1"/>
  <c r="AC25" i="1"/>
  <c r="L25" i="1"/>
  <c r="J25" i="1"/>
  <c r="I25" i="1"/>
  <c r="H25" i="1"/>
  <c r="G25" i="1"/>
  <c r="F25" i="1"/>
  <c r="E25" i="1"/>
  <c r="D25" i="1"/>
  <c r="C25" i="1"/>
  <c r="B25" i="1"/>
  <c r="AM24" i="1"/>
  <c r="AL24" i="1"/>
  <c r="AK24" i="1"/>
  <c r="AJ24" i="1"/>
  <c r="AI24" i="1"/>
  <c r="AH24" i="1"/>
  <c r="AG24" i="1"/>
  <c r="AE24" i="1"/>
  <c r="AD24" i="1"/>
  <c r="AC24" i="1"/>
  <c r="L24" i="1"/>
  <c r="J24" i="1"/>
  <c r="I24" i="1"/>
  <c r="H24" i="1"/>
  <c r="G24" i="1"/>
  <c r="F24" i="1"/>
  <c r="E24" i="1"/>
  <c r="D24" i="1"/>
  <c r="C24" i="1"/>
  <c r="B24" i="1"/>
  <c r="AM23" i="1"/>
  <c r="AL23" i="1"/>
  <c r="AK23" i="1"/>
  <c r="AJ23" i="1"/>
  <c r="AI23" i="1"/>
  <c r="AH23" i="1"/>
  <c r="AG23" i="1"/>
  <c r="AE23" i="1"/>
  <c r="AD23" i="1"/>
  <c r="AC23" i="1"/>
  <c r="L23" i="1"/>
  <c r="J23" i="1"/>
  <c r="I23" i="1"/>
  <c r="H23" i="1"/>
  <c r="G23" i="1"/>
  <c r="F23" i="1"/>
  <c r="E23" i="1"/>
  <c r="D23" i="1"/>
  <c r="C23" i="1"/>
  <c r="B23" i="1"/>
  <c r="AL22" i="1"/>
  <c r="AL70" i="1" s="1"/>
  <c r="AI22" i="1"/>
  <c r="AI70" i="1" s="1"/>
  <c r="AG22" i="1"/>
  <c r="AG70" i="1" s="1"/>
  <c r="AE22" i="1"/>
  <c r="AE70" i="1" s="1"/>
  <c r="AD22" i="1"/>
  <c r="AD70" i="1" s="1"/>
  <c r="AC22" i="1"/>
  <c r="AC70" i="1" s="1"/>
  <c r="H22" i="1"/>
  <c r="G22" i="1"/>
  <c r="F22" i="1"/>
  <c r="E22" i="1"/>
  <c r="D22" i="1"/>
  <c r="C22" i="1"/>
  <c r="B22" i="1"/>
  <c r="AL21" i="1"/>
  <c r="AK21" i="1"/>
  <c r="AJ21" i="1"/>
  <c r="AI21" i="1"/>
  <c r="AH21" i="1"/>
  <c r="AG21" i="1"/>
  <c r="AE21" i="1"/>
  <c r="AD21" i="1"/>
  <c r="AC21" i="1"/>
  <c r="J21" i="1"/>
  <c r="H21" i="1"/>
  <c r="G21" i="1"/>
  <c r="F21" i="1"/>
  <c r="E21" i="1"/>
  <c r="D21" i="1"/>
  <c r="C21" i="1"/>
  <c r="B21" i="1"/>
  <c r="AN20" i="1"/>
  <c r="AF20" i="1"/>
  <c r="AF8" i="1" s="1"/>
  <c r="AN19" i="1"/>
  <c r="AN25" i="1" s="1"/>
  <c r="AF19" i="1"/>
  <c r="AN18" i="1"/>
  <c r="AF18" i="1"/>
  <c r="AN17" i="1"/>
  <c r="AF17" i="1"/>
  <c r="AF23" i="1" s="1"/>
  <c r="AN16" i="1"/>
  <c r="AN110" i="1" s="1"/>
  <c r="AM16" i="1"/>
  <c r="AM110" i="1" s="1"/>
  <c r="AF16" i="1"/>
  <c r="AF43" i="1" s="1"/>
  <c r="AF47" i="1" s="1"/>
  <c r="L16" i="1"/>
  <c r="L65" i="1" s="1"/>
  <c r="L69" i="1" s="1"/>
  <c r="I16" i="1"/>
  <c r="I21" i="1" s="1"/>
  <c r="AJ15" i="1"/>
  <c r="G15" i="1"/>
  <c r="F15" i="1"/>
  <c r="E15" i="1"/>
  <c r="D15" i="1"/>
  <c r="C15" i="1"/>
  <c r="B15" i="1"/>
  <c r="AN14" i="1"/>
  <c r="AF14" i="1"/>
  <c r="AN13" i="1"/>
  <c r="AN7" i="1" s="1"/>
  <c r="AF13" i="1"/>
  <c r="AN12" i="1"/>
  <c r="AN6" i="1" s="1"/>
  <c r="AF12" i="1"/>
  <c r="AF6" i="1" s="1"/>
  <c r="AN11" i="1"/>
  <c r="AF11" i="1"/>
  <c r="AF5" i="1" s="1"/>
  <c r="AN10" i="1"/>
  <c r="AN103" i="1" s="1"/>
  <c r="AM10" i="1"/>
  <c r="AM103" i="1" s="1"/>
  <c r="AM109" i="1" s="1"/>
  <c r="AL10" i="1"/>
  <c r="AL103" i="1" s="1"/>
  <c r="AK10" i="1"/>
  <c r="AK15" i="1" s="1"/>
  <c r="AJ10" i="1"/>
  <c r="AI10" i="1"/>
  <c r="AI15" i="1" s="1"/>
  <c r="AH10" i="1"/>
  <c r="AH15" i="1" s="1"/>
  <c r="AG10" i="1"/>
  <c r="AG15" i="1" s="1"/>
  <c r="AF10" i="1"/>
  <c r="AE10" i="1"/>
  <c r="AE15" i="1" s="1"/>
  <c r="AD10" i="1"/>
  <c r="AD15" i="1" s="1"/>
  <c r="AC10" i="1"/>
  <c r="AC15" i="1" s="1"/>
  <c r="J10" i="1"/>
  <c r="J15" i="1" s="1"/>
  <c r="I10" i="1"/>
  <c r="I15" i="1" s="1"/>
  <c r="H10" i="1"/>
  <c r="H15" i="1" s="1"/>
  <c r="AM8" i="1"/>
  <c r="AL8" i="1"/>
  <c r="AK8" i="1"/>
  <c r="AJ8" i="1"/>
  <c r="AI8" i="1"/>
  <c r="AH8" i="1"/>
  <c r="AG8" i="1"/>
  <c r="AE8" i="1"/>
  <c r="AD8" i="1"/>
  <c r="AC8" i="1"/>
  <c r="L8" i="1"/>
  <c r="J8" i="1"/>
  <c r="I8" i="1"/>
  <c r="H8" i="1"/>
  <c r="G8" i="1"/>
  <c r="F8" i="1"/>
  <c r="E8" i="1"/>
  <c r="D8" i="1"/>
  <c r="C8" i="1"/>
  <c r="B8" i="1"/>
  <c r="AM7" i="1"/>
  <c r="AL7" i="1"/>
  <c r="AK7" i="1"/>
  <c r="AJ7" i="1"/>
  <c r="AI7" i="1"/>
  <c r="AH7" i="1"/>
  <c r="AG7" i="1"/>
  <c r="AE7" i="1"/>
  <c r="AD7" i="1"/>
  <c r="AC7" i="1"/>
  <c r="L7" i="1"/>
  <c r="J7" i="1"/>
  <c r="I7" i="1"/>
  <c r="H7" i="1"/>
  <c r="G7" i="1"/>
  <c r="F7" i="1"/>
  <c r="E7" i="1"/>
  <c r="D7" i="1"/>
  <c r="C7" i="1"/>
  <c r="B7" i="1"/>
  <c r="AM6" i="1"/>
  <c r="AL6" i="1"/>
  <c r="AK6" i="1"/>
  <c r="AJ6" i="1"/>
  <c r="AI6" i="1"/>
  <c r="AH6" i="1"/>
  <c r="AG6" i="1"/>
  <c r="AE6" i="1"/>
  <c r="AD6" i="1"/>
  <c r="AC6" i="1"/>
  <c r="L6" i="1"/>
  <c r="J6" i="1"/>
  <c r="I6" i="1"/>
  <c r="H6" i="1"/>
  <c r="G6" i="1"/>
  <c r="F6" i="1"/>
  <c r="E6" i="1"/>
  <c r="D6" i="1"/>
  <c r="C6" i="1"/>
  <c r="B6" i="1"/>
  <c r="AN5" i="1"/>
  <c r="AM5" i="1"/>
  <c r="AL5" i="1"/>
  <c r="AK5" i="1"/>
  <c r="AJ5" i="1"/>
  <c r="AI5" i="1"/>
  <c r="AH5" i="1"/>
  <c r="AG5" i="1"/>
  <c r="AE5" i="1"/>
  <c r="AD5" i="1"/>
  <c r="AC5" i="1"/>
  <c r="L5" i="1"/>
  <c r="J5" i="1"/>
  <c r="I5" i="1"/>
  <c r="H5" i="1"/>
  <c r="G5" i="1"/>
  <c r="F5" i="1"/>
  <c r="E5" i="1"/>
  <c r="D5" i="1"/>
  <c r="C5" i="1"/>
  <c r="B5" i="1"/>
  <c r="AJ4" i="1"/>
  <c r="AI4" i="1"/>
  <c r="J4" i="1"/>
  <c r="G4" i="1"/>
  <c r="F4" i="1"/>
  <c r="E4" i="1"/>
  <c r="D4" i="1"/>
  <c r="C4" i="1"/>
  <c r="B4" i="1"/>
  <c r="AG121" i="1" l="1"/>
  <c r="J49" i="1"/>
  <c r="F51" i="1"/>
  <c r="A75" i="1"/>
  <c r="A124" i="1"/>
  <c r="J50" i="1"/>
  <c r="Z85" i="1"/>
  <c r="AF24" i="1"/>
  <c r="AF26" i="1"/>
  <c r="H48" i="1"/>
  <c r="AN24" i="1"/>
  <c r="AL48" i="1"/>
  <c r="G50" i="1"/>
  <c r="I51" i="1"/>
  <c r="G69" i="1"/>
  <c r="AF7" i="1"/>
  <c r="AN40" i="1"/>
  <c r="F49" i="1"/>
  <c r="H50" i="1"/>
  <c r="J51" i="1"/>
  <c r="G72" i="1"/>
  <c r="I73" i="1"/>
  <c r="R80" i="1"/>
  <c r="Z80" i="1"/>
  <c r="F71" i="1"/>
  <c r="H72" i="1"/>
  <c r="D57" i="1"/>
  <c r="C75" i="1"/>
  <c r="C80" i="1" s="1"/>
  <c r="F81" i="1"/>
  <c r="AC118" i="1"/>
  <c r="AC57" i="1"/>
  <c r="F69" i="1"/>
  <c r="G75" i="1"/>
  <c r="G70" i="1" s="1"/>
  <c r="T80" i="1"/>
  <c r="AB80" i="1"/>
  <c r="AC119" i="1"/>
  <c r="AN132" i="1"/>
  <c r="AN8" i="1"/>
  <c r="AN23" i="1"/>
  <c r="F79" i="1"/>
  <c r="H79" i="1"/>
  <c r="AN101" i="1"/>
  <c r="G48" i="1"/>
  <c r="H69" i="1"/>
  <c r="N80" i="1"/>
  <c r="V80" i="1"/>
  <c r="G71" i="1"/>
  <c r="N85" i="1"/>
  <c r="AC121" i="1"/>
  <c r="AC65" i="1"/>
  <c r="AC69" i="1" s="1"/>
  <c r="AN71" i="1"/>
  <c r="G73" i="1"/>
  <c r="AN98" i="1"/>
  <c r="AF25" i="1"/>
  <c r="AN41" i="1"/>
  <c r="J43" i="1"/>
  <c r="J47" i="1" s="1"/>
  <c r="AF15" i="1"/>
  <c r="I49" i="1"/>
  <c r="AN51" i="1"/>
  <c r="H57" i="1"/>
  <c r="AC4" i="1"/>
  <c r="V63" i="1"/>
  <c r="G97" i="1"/>
  <c r="AK122" i="1"/>
  <c r="AJ134" i="1"/>
  <c r="AH4" i="1"/>
  <c r="Z63" i="1"/>
  <c r="X138" i="1"/>
  <c r="AD122" i="1"/>
  <c r="AF129" i="1"/>
  <c r="AF122" i="1" s="1"/>
  <c r="AK4" i="1"/>
  <c r="AB137" i="1"/>
  <c r="AJ138" i="1"/>
  <c r="AC101" i="1"/>
  <c r="AF98" i="1"/>
  <c r="AI96" i="1"/>
  <c r="J97" i="1"/>
  <c r="AJ97" i="1"/>
  <c r="H120" i="1"/>
  <c r="AF101" i="1"/>
  <c r="AN120" i="1"/>
  <c r="AN121" i="1"/>
  <c r="I4" i="1"/>
  <c r="H121" i="1"/>
  <c r="F85" i="1"/>
  <c r="AM99" i="1"/>
  <c r="AC96" i="1"/>
  <c r="AJ99" i="1"/>
  <c r="AI100" i="1"/>
  <c r="AH101" i="1"/>
  <c r="AI120" i="1"/>
  <c r="AH118" i="1"/>
  <c r="AI125" i="1"/>
  <c r="S85" i="1"/>
  <c r="AF35" i="1"/>
  <c r="W60" i="1"/>
  <c r="X60" i="1" s="1"/>
  <c r="AB134" i="1"/>
  <c r="AJ135" i="1"/>
  <c r="AB138" i="1"/>
  <c r="G96" i="1"/>
  <c r="J110" i="1"/>
  <c r="I110" i="1"/>
  <c r="I96" i="1" s="1"/>
  <c r="AM117" i="1"/>
  <c r="AG120" i="1"/>
  <c r="G118" i="1"/>
  <c r="AC124" i="1"/>
  <c r="AC117" i="1" s="1"/>
  <c r="AN96" i="1"/>
  <c r="H63" i="1"/>
  <c r="AD118" i="1"/>
  <c r="I131" i="1"/>
  <c r="AK85" i="1"/>
  <c r="G100" i="1"/>
  <c r="AL116" i="1"/>
  <c r="AC99" i="1"/>
  <c r="AN122" i="1"/>
  <c r="G63" i="1"/>
  <c r="AA60" i="1"/>
  <c r="AA63" i="1" s="1"/>
  <c r="V85" i="1"/>
  <c r="AD4" i="1"/>
  <c r="G123" i="1"/>
  <c r="AE4" i="1"/>
  <c r="AM4" i="1"/>
  <c r="AK22" i="1"/>
  <c r="AK70" i="1" s="1"/>
  <c r="L43" i="1"/>
  <c r="L48" i="1" s="1"/>
  <c r="N63" i="1"/>
  <c r="AI72" i="1"/>
  <c r="X85" i="1"/>
  <c r="AC98" i="1"/>
  <c r="F118" i="1"/>
  <c r="AE98" i="1"/>
  <c r="J122" i="1"/>
  <c r="I117" i="1"/>
  <c r="T135" i="1"/>
  <c r="T137" i="1"/>
  <c r="AN77" i="1"/>
  <c r="AN72" i="1" s="1"/>
  <c r="AF4" i="1"/>
  <c r="L10" i="1"/>
  <c r="L4" i="1" s="1"/>
  <c r="AM15" i="1"/>
  <c r="AM21" i="1"/>
  <c r="I22" i="1"/>
  <c r="I123" i="1" s="1"/>
  <c r="I33" i="1"/>
  <c r="AF33" i="1" s="1"/>
  <c r="AF79" i="1" s="1"/>
  <c r="AI80" i="1"/>
  <c r="R63" i="1"/>
  <c r="AK72" i="1"/>
  <c r="AL97" i="1"/>
  <c r="I100" i="1"/>
  <c r="L114" i="1"/>
  <c r="L121" i="1" s="1"/>
  <c r="H119" i="1"/>
  <c r="X135" i="1"/>
  <c r="AH22" i="1"/>
  <c r="AH70" i="1" s="1"/>
  <c r="I40" i="1"/>
  <c r="AF40" i="1" s="1"/>
  <c r="AL4" i="1"/>
  <c r="J85" i="1"/>
  <c r="H4" i="1"/>
  <c r="AG4" i="1"/>
  <c r="I43" i="1"/>
  <c r="I47" i="1" s="1"/>
  <c r="F63" i="1"/>
  <c r="L115" i="1"/>
  <c r="L101" i="1" s="1"/>
  <c r="F122" i="1"/>
  <c r="AE122" i="1"/>
  <c r="T134" i="1"/>
  <c r="AB135" i="1"/>
  <c r="T138" i="1"/>
  <c r="AD97" i="1"/>
  <c r="H99" i="1"/>
  <c r="AH99" i="1"/>
  <c r="AH122" i="1"/>
  <c r="AF133" i="1"/>
  <c r="AF137" i="1"/>
  <c r="X61" i="1"/>
  <c r="AF53" i="1"/>
  <c r="AF22" i="1"/>
  <c r="AF70" i="1" s="1"/>
  <c r="I81" i="1"/>
  <c r="I85" i="1" s="1"/>
  <c r="I63" i="1"/>
  <c r="H58" i="1"/>
  <c r="S63" i="1"/>
  <c r="AH79" i="1"/>
  <c r="AH57" i="1"/>
  <c r="AH34" i="1"/>
  <c r="B80" i="1"/>
  <c r="B70" i="1"/>
  <c r="AJ75" i="1"/>
  <c r="AJ48" i="1"/>
  <c r="AF60" i="1"/>
  <c r="AE63" i="1"/>
  <c r="AF87" i="1"/>
  <c r="AF93" i="1" s="1"/>
  <c r="L47" i="1"/>
  <c r="L112" i="1"/>
  <c r="L98" i="1" s="1"/>
  <c r="AM119" i="1"/>
  <c r="AM98" i="1"/>
  <c r="J33" i="1"/>
  <c r="J34" i="1" s="1"/>
  <c r="AJ33" i="1"/>
  <c r="AJ34" i="1" s="1"/>
  <c r="AI34" i="1"/>
  <c r="AN139" i="1"/>
  <c r="AN81" i="1"/>
  <c r="AN85" i="1" s="1"/>
  <c r="D48" i="1"/>
  <c r="AC48" i="1"/>
  <c r="AK48" i="1"/>
  <c r="E57" i="1"/>
  <c r="E58" i="1" s="1"/>
  <c r="AD57" i="1"/>
  <c r="AH87" i="1"/>
  <c r="AH93" i="1" s="1"/>
  <c r="AH81" i="1"/>
  <c r="AH85" i="1" s="1"/>
  <c r="AB60" i="1"/>
  <c r="AB63" i="1" s="1"/>
  <c r="AD65" i="1"/>
  <c r="AD69" i="1" s="1"/>
  <c r="AL65" i="1"/>
  <c r="AL69" i="1" s="1"/>
  <c r="G80" i="1"/>
  <c r="S80" i="1"/>
  <c r="F75" i="1"/>
  <c r="AA80" i="1"/>
  <c r="H75" i="1"/>
  <c r="H80" i="1" s="1"/>
  <c r="T85" i="1"/>
  <c r="AB85" i="1"/>
  <c r="AG118" i="1"/>
  <c r="AG97" i="1"/>
  <c r="F119" i="1"/>
  <c r="F110" i="1"/>
  <c r="F98" i="1"/>
  <c r="L100" i="1"/>
  <c r="AN118" i="1"/>
  <c r="AE128" i="1"/>
  <c r="AE121" i="1" s="1"/>
  <c r="AD121" i="1"/>
  <c r="Y132" i="1"/>
  <c r="Y139" i="1" s="1"/>
  <c r="Z136" i="1"/>
  <c r="AA136" i="1" s="1"/>
  <c r="AN22" i="1"/>
  <c r="AN70" i="1" s="1"/>
  <c r="AN53" i="1"/>
  <c r="L103" i="1"/>
  <c r="AL96" i="1"/>
  <c r="AL109" i="1"/>
  <c r="I79" i="1"/>
  <c r="AK33" i="1"/>
  <c r="AD47" i="1"/>
  <c r="AD48" i="1"/>
  <c r="I53" i="1"/>
  <c r="AH53" i="1"/>
  <c r="F57" i="1"/>
  <c r="F58" i="1" s="1"/>
  <c r="AE57" i="1"/>
  <c r="Z58" i="1"/>
  <c r="B87" i="1"/>
  <c r="B93" i="1" s="1"/>
  <c r="B81" i="1"/>
  <c r="B85" i="1" s="1"/>
  <c r="AI87" i="1"/>
  <c r="AI93" i="1" s="1"/>
  <c r="AI81" i="1"/>
  <c r="AI85" i="1" s="1"/>
  <c r="AE65" i="1"/>
  <c r="AE69" i="1" s="1"/>
  <c r="AG79" i="1"/>
  <c r="AE81" i="1"/>
  <c r="AE85" i="1" s="1"/>
  <c r="AJ109" i="1"/>
  <c r="H110" i="1"/>
  <c r="H118" i="1"/>
  <c r="H97" i="1"/>
  <c r="AK124" i="1"/>
  <c r="AI128" i="1"/>
  <c r="AI121" i="1" s="1"/>
  <c r="AH121" i="1"/>
  <c r="AJ130" i="1"/>
  <c r="AD134" i="1"/>
  <c r="AC132" i="1"/>
  <c r="AC139" i="1" s="1"/>
  <c r="X136" i="1"/>
  <c r="AD138" i="1"/>
  <c r="AE138" i="1" s="1"/>
  <c r="AN26" i="1"/>
  <c r="H87" i="1"/>
  <c r="H93" i="1" s="1"/>
  <c r="H81" i="1"/>
  <c r="H85" i="1" s="1"/>
  <c r="AG87" i="1"/>
  <c r="AG93" i="1" s="1"/>
  <c r="AG81" i="1"/>
  <c r="AG85" i="1" s="1"/>
  <c r="J118" i="1"/>
  <c r="AJ125" i="1"/>
  <c r="AF21" i="1"/>
  <c r="J22" i="1"/>
  <c r="AM43" i="1"/>
  <c r="AM65" i="1" s="1"/>
  <c r="AM69" i="1" s="1"/>
  <c r="F47" i="1"/>
  <c r="AE47" i="1"/>
  <c r="G57" i="1"/>
  <c r="G58" i="1" s="1"/>
  <c r="AF57" i="1"/>
  <c r="I57" i="1" s="1"/>
  <c r="B58" i="1"/>
  <c r="C87" i="1"/>
  <c r="C93" i="1" s="1"/>
  <c r="C81" i="1"/>
  <c r="C85" i="1" s="1"/>
  <c r="AJ87" i="1"/>
  <c r="AJ93" i="1" s="1"/>
  <c r="AJ81" i="1"/>
  <c r="AJ85" i="1" s="1"/>
  <c r="T60" i="1"/>
  <c r="T63" i="1" s="1"/>
  <c r="AH63" i="1"/>
  <c r="AF65" i="1"/>
  <c r="AF69" i="1" s="1"/>
  <c r="H70" i="1"/>
  <c r="D80" i="1"/>
  <c r="L93" i="1"/>
  <c r="AF125" i="1"/>
  <c r="AE118" i="1"/>
  <c r="AB136" i="1"/>
  <c r="AA85" i="1"/>
  <c r="AN4" i="1"/>
  <c r="AM96" i="1"/>
  <c r="AM116" i="1"/>
  <c r="L22" i="1"/>
  <c r="AJ22" i="1"/>
  <c r="AJ70" i="1" s="1"/>
  <c r="L40" i="1"/>
  <c r="L41" i="1" s="1"/>
  <c r="AN43" i="1"/>
  <c r="AN65" i="1" s="1"/>
  <c r="AN69" i="1" s="1"/>
  <c r="AG57" i="1"/>
  <c r="AG58" i="1" s="1"/>
  <c r="D87" i="1"/>
  <c r="D93" i="1" s="1"/>
  <c r="D81" i="1"/>
  <c r="D85" i="1" s="1"/>
  <c r="AC87" i="1"/>
  <c r="AC93" i="1" s="1"/>
  <c r="AC81" i="1"/>
  <c r="AC85" i="1" s="1"/>
  <c r="AL85" i="1"/>
  <c r="AL87" i="1"/>
  <c r="B63" i="1"/>
  <c r="J63" i="1"/>
  <c r="AI63" i="1"/>
  <c r="AG65" i="1"/>
  <c r="I70" i="1"/>
  <c r="O85" i="1"/>
  <c r="W85" i="1"/>
  <c r="AN126" i="1"/>
  <c r="AN119" i="1" s="1"/>
  <c r="AJ127" i="1"/>
  <c r="AJ120" i="1" s="1"/>
  <c r="AG132" i="1"/>
  <c r="AG139" i="1" s="1"/>
  <c r="AH136" i="1"/>
  <c r="AI136" i="1" s="1"/>
  <c r="J117" i="1"/>
  <c r="J116" i="1"/>
  <c r="J96" i="1"/>
  <c r="I116" i="1"/>
  <c r="AG122" i="1"/>
  <c r="AG101" i="1"/>
  <c r="AI122" i="1"/>
  <c r="AJ129" i="1"/>
  <c r="AJ122" i="1" s="1"/>
  <c r="AF130" i="1"/>
  <c r="H47" i="1"/>
  <c r="AG47" i="1"/>
  <c r="AG48" i="1"/>
  <c r="D58" i="1"/>
  <c r="AC58" i="1"/>
  <c r="AD87" i="1"/>
  <c r="AD93" i="1" s="1"/>
  <c r="AD81" i="1"/>
  <c r="AD85" i="1" s="1"/>
  <c r="P85" i="1"/>
  <c r="E80" i="1"/>
  <c r="AD80" i="1"/>
  <c r="AI57" i="1"/>
  <c r="AI58" i="1" s="1"/>
  <c r="AD58" i="1"/>
  <c r="AL58" i="1"/>
  <c r="AN59" i="1"/>
  <c r="AN63" i="1" s="1"/>
  <c r="AI65" i="1"/>
  <c r="AI69" i="1" s="1"/>
  <c r="C70" i="1"/>
  <c r="AC80" i="1"/>
  <c r="L97" i="1"/>
  <c r="L118" i="1"/>
  <c r="H122" i="1"/>
  <c r="H101" i="1"/>
  <c r="AI118" i="1"/>
  <c r="AH124" i="1"/>
  <c r="AH117" i="1" s="1"/>
  <c r="AI126" i="1"/>
  <c r="AI119" i="1" s="1"/>
  <c r="AH119" i="1"/>
  <c r="AC120" i="1"/>
  <c r="AD127" i="1"/>
  <c r="Q132" i="1"/>
  <c r="Q139" i="1" s="1"/>
  <c r="R136" i="1"/>
  <c r="S136" i="1" s="1"/>
  <c r="E87" i="1"/>
  <c r="E93" i="1" s="1"/>
  <c r="E81" i="1"/>
  <c r="E85" i="1" s="1"/>
  <c r="AL15" i="1"/>
  <c r="L21" i="1"/>
  <c r="AM22" i="1"/>
  <c r="AM70" i="1" s="1"/>
  <c r="I139" i="1"/>
  <c r="I87" i="1"/>
  <c r="I93" i="1" s="1"/>
  <c r="AE80" i="1"/>
  <c r="AM53" i="1"/>
  <c r="C57" i="1"/>
  <c r="C58" i="1" s="1"/>
  <c r="AE58" i="1"/>
  <c r="G87" i="1"/>
  <c r="G93" i="1" s="1"/>
  <c r="G81" i="1"/>
  <c r="G85" i="1" s="1"/>
  <c r="AF59" i="1"/>
  <c r="O60" i="1"/>
  <c r="E63" i="1"/>
  <c r="AD63" i="1"/>
  <c r="AL63" i="1"/>
  <c r="Q80" i="1"/>
  <c r="Y80" i="1"/>
  <c r="AK73" i="1"/>
  <c r="AL78" i="1"/>
  <c r="AL73" i="1" s="1"/>
  <c r="R85" i="1"/>
  <c r="AK120" i="1"/>
  <c r="AK99" i="1"/>
  <c r="L113" i="1"/>
  <c r="J100" i="1"/>
  <c r="X133" i="1"/>
  <c r="V134" i="1"/>
  <c r="U132" i="1"/>
  <c r="U139" i="1" s="1"/>
  <c r="AJ78" i="1"/>
  <c r="AJ73" i="1" s="1"/>
  <c r="AL117" i="1"/>
  <c r="AL121" i="1"/>
  <c r="L122" i="1"/>
  <c r="AF136" i="1"/>
  <c r="L110" i="1"/>
  <c r="G116" i="1"/>
  <c r="AL118" i="1"/>
  <c r="I120" i="1"/>
  <c r="AH120" i="1"/>
  <c r="AL122" i="1"/>
  <c r="J77" i="1"/>
  <c r="J72" i="1" s="1"/>
  <c r="AD126" i="1"/>
  <c r="J121" i="1"/>
  <c r="AG124" i="1"/>
  <c r="S133" i="1"/>
  <c r="S132" i="1" s="1"/>
  <c r="S139" i="1" s="1"/>
  <c r="AA133" i="1"/>
  <c r="AI133" i="1"/>
  <c r="AG119" i="1"/>
  <c r="Z132" i="1" l="1"/>
  <c r="Z139" i="1" s="1"/>
  <c r="W63" i="1"/>
  <c r="X63" i="1"/>
  <c r="AC131" i="1"/>
  <c r="AF128" i="1"/>
  <c r="AF121" i="1" s="1"/>
  <c r="AJ128" i="1"/>
  <c r="AJ121" i="1" s="1"/>
  <c r="R132" i="1"/>
  <c r="R139" i="1" s="1"/>
  <c r="J78" i="1"/>
  <c r="J73" i="1" s="1"/>
  <c r="AL80" i="1"/>
  <c r="T136" i="1"/>
  <c r="T133" i="1"/>
  <c r="T132" i="1" s="1"/>
  <c r="T139" i="1" s="1"/>
  <c r="AI124" i="1"/>
  <c r="AI117" i="1" s="1"/>
  <c r="AJ126" i="1"/>
  <c r="AJ119" i="1" s="1"/>
  <c r="AN124" i="1"/>
  <c r="AN117" i="1" s="1"/>
  <c r="AG117" i="1"/>
  <c r="AG131" i="1"/>
  <c r="L70" i="1"/>
  <c r="I48" i="1"/>
  <c r="I58" i="1"/>
  <c r="W134" i="1"/>
  <c r="W132" i="1" s="1"/>
  <c r="W139" i="1" s="1"/>
  <c r="V132" i="1"/>
  <c r="V139" i="1" s="1"/>
  <c r="AE126" i="1"/>
  <c r="AD119" i="1"/>
  <c r="L117" i="1"/>
  <c r="L123" i="1" s="1"/>
  <c r="L116" i="1"/>
  <c r="L96" i="1"/>
  <c r="AD120" i="1"/>
  <c r="AE127" i="1"/>
  <c r="AE120" i="1" s="1"/>
  <c r="AF118" i="1"/>
  <c r="AE134" i="1"/>
  <c r="AE132" i="1" s="1"/>
  <c r="AE139" i="1" s="1"/>
  <c r="AD132" i="1"/>
  <c r="AD139" i="1" s="1"/>
  <c r="H117" i="1"/>
  <c r="H123" i="1" s="1"/>
  <c r="H116" i="1"/>
  <c r="H96" i="1"/>
  <c r="AH131" i="1"/>
  <c r="F96" i="1"/>
  <c r="F117" i="1"/>
  <c r="F123" i="1" s="1"/>
  <c r="F116" i="1"/>
  <c r="F80" i="1"/>
  <c r="F70" i="1"/>
  <c r="AN78" i="1"/>
  <c r="AN73" i="1" s="1"/>
  <c r="P60" i="1"/>
  <c r="P63" i="1" s="1"/>
  <c r="O63" i="1"/>
  <c r="AF75" i="1"/>
  <c r="AF48" i="1"/>
  <c r="AF58" i="1"/>
  <c r="AM75" i="1"/>
  <c r="AM80" i="1" s="1"/>
  <c r="AM58" i="1"/>
  <c r="AM48" i="1"/>
  <c r="J65" i="1"/>
  <c r="J69" i="1" s="1"/>
  <c r="AG69" i="1"/>
  <c r="AN75" i="1"/>
  <c r="AN48" i="1"/>
  <c r="AD124" i="1"/>
  <c r="AF81" i="1"/>
  <c r="AF85" i="1" s="1"/>
  <c r="AF63" i="1"/>
  <c r="L119" i="1"/>
  <c r="J70" i="1"/>
  <c r="J123" i="1"/>
  <c r="AK79" i="1"/>
  <c r="AN33" i="1"/>
  <c r="AK57" i="1"/>
  <c r="AJ79" i="1"/>
  <c r="AJ80" i="1" s="1"/>
  <c r="AJ57" i="1"/>
  <c r="AJ58" i="1" s="1"/>
  <c r="I65" i="1"/>
  <c r="I69" i="1" s="1"/>
  <c r="AJ133" i="1"/>
  <c r="AI132" i="1"/>
  <c r="AI139" i="1" s="1"/>
  <c r="AG80" i="1"/>
  <c r="AB133" i="1"/>
  <c r="AB132" i="1" s="1"/>
  <c r="AB139" i="1" s="1"/>
  <c r="AA132" i="1"/>
  <c r="AA139" i="1" s="1"/>
  <c r="L120" i="1"/>
  <c r="L99" i="1"/>
  <c r="AJ124" i="1"/>
  <c r="AJ118" i="1"/>
  <c r="AH132" i="1"/>
  <c r="AH139" i="1" s="1"/>
  <c r="AF126" i="1"/>
  <c r="AF119" i="1" s="1"/>
  <c r="AJ136" i="1"/>
  <c r="AF127" i="1"/>
  <c r="AF120" i="1" s="1"/>
  <c r="AF138" i="1"/>
  <c r="AK117" i="1"/>
  <c r="AK131" i="1"/>
  <c r="AH75" i="1"/>
  <c r="AH48" i="1"/>
  <c r="J53" i="1"/>
  <c r="AH58" i="1"/>
  <c r="X134" i="1"/>
  <c r="X132" i="1" s="1"/>
  <c r="X139" i="1" s="1"/>
  <c r="AK34" i="1"/>
  <c r="AN131" i="1" l="1"/>
  <c r="AF134" i="1"/>
  <c r="AF132" i="1" s="1"/>
  <c r="AF139" i="1" s="1"/>
  <c r="J57" i="1"/>
  <c r="AI131" i="1"/>
  <c r="J79" i="1"/>
  <c r="AH80" i="1"/>
  <c r="J75" i="1"/>
  <c r="J80" i="1" s="1"/>
  <c r="AN79" i="1"/>
  <c r="AK80" i="1"/>
  <c r="AN57" i="1"/>
  <c r="AN58" i="1" s="1"/>
  <c r="AN34" i="1"/>
  <c r="AJ117" i="1"/>
  <c r="AJ131" i="1"/>
  <c r="AJ132" i="1"/>
  <c r="AJ139" i="1" s="1"/>
  <c r="AD131" i="1"/>
  <c r="AD117" i="1"/>
  <c r="AN80" i="1"/>
  <c r="AF80" i="1"/>
  <c r="I75" i="1"/>
  <c r="I80" i="1" s="1"/>
  <c r="AF124" i="1"/>
  <c r="AE119" i="1"/>
  <c r="AE124" i="1"/>
  <c r="J48" i="1"/>
  <c r="J58" i="1"/>
  <c r="L57" i="1"/>
  <c r="L58" i="1" s="1"/>
  <c r="AK58" i="1"/>
  <c r="AF117" i="1" l="1"/>
  <c r="AF131" i="1"/>
  <c r="AE131" i="1"/>
  <c r="AE117" i="1"/>
</calcChain>
</file>

<file path=xl/comments1.xml><?xml version="1.0" encoding="utf-8"?>
<comments xmlns="http://schemas.openxmlformats.org/spreadsheetml/2006/main">
  <authors>
    <author>Vikash</author>
    <author>Vikash Jalan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angkok Polyster PET-1.5 months extra</t>
        </r>
      </text>
    </comment>
    <comment ref="X17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Seasonal</t>
        </r>
      </text>
    </comment>
    <comment ref="Y17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AC17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D17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Normlaised North America Alphapet, lower run at China on normal turnaround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Perforamnce Fibers 3 months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Seaonal effect in EMEA as Ausgust is holiday month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V19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1 Month of Cepsa Canada</t>
        </r>
      </text>
    </comment>
    <comment ref="W19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Cepsa Canada (2months extra production) muted by amonth long unplanned shutdown of EOEG in the USA</t>
        </r>
      </text>
    </comment>
    <comment ref="X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Ageing Catalyst at our EO/EG site</t>
        </r>
      </text>
    </comment>
    <comment ref="Y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IVL Spain PTA, IPA and higher volumes at EOEG</t>
        </r>
      </text>
    </comment>
    <comment ref="AA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AB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AC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D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 EOEG with normal turnaround, running full in 3Q17 so far</t>
        </r>
      </text>
    </comment>
    <comment ref="W20" authorId="0" shape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Impacted by PTTGC FM - end July to begin Nov 2015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 margins on project delays in Europe and impecting Asia positively too</t>
        </r>
      </text>
    </comment>
    <comment ref="G23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Back to 2013 levels and also effect of one new cacpaity in India targeting Asia, Middle East and Europe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gain on lag pricing in Asia on falling prices</t>
        </r>
      </text>
    </comment>
    <comment ref="V23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in South Asia targeted Europe &amp; Asia market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getting absorbed with demand growth + gain on lag pricing in Asia on fallling prices</t>
        </r>
      </text>
    </comment>
    <comment ref="X23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Destocking demand due to fallin gprices impacted margins</t>
        </r>
      </text>
    </comment>
    <comment ref="AA23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Weaker West PET on seasonality</t>
        </r>
      </text>
    </comment>
    <comment ref="W24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HVA margins improve on falling prices</t>
        </r>
      </text>
    </comment>
    <comment ref="W25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Imapct of amonth long unplanned SD of EOEG site + PTTGC FM</t>
        </r>
      </text>
    </comment>
    <comment ref="X2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volume at EO/EG and 20 days planned shutdown at PTA Canada</t>
        </r>
      </text>
    </comment>
    <comment ref="Y2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2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due to IPA and EOEG higher volumes, but lower YoY due to change in mix with acquisitions and higher production at EOEG last year</t>
        </r>
      </text>
    </comment>
    <comment ref="V26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Higher on seasonal + outage of Dragon Aromatic PTA in China</t>
        </r>
      </text>
    </comment>
    <comment ref="Y2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AA2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margin</t>
        </r>
      </text>
    </comment>
    <comment ref="AD2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adversely impacted by high cost IPA which is a secondary raw material</t>
        </r>
      </text>
    </comment>
    <comment ref="Y3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3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</t>
        </r>
      </text>
    </comment>
    <comment ref="AA3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Improving performance at acquired IVL Spain and Aromatics Decatur</t>
        </r>
      </text>
    </comment>
    <comment ref="Y32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AA33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FX gain</t>
        </r>
      </text>
    </comment>
    <comment ref="W35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absolute lower prices mainly</t>
        </r>
      </text>
    </comment>
    <comment ref="X3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drude oil drive lower revenues</t>
        </r>
      </text>
    </comment>
    <comment ref="Y38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38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 and in NA higher merchant PTA supplies</t>
        </r>
      </text>
    </comment>
    <comment ref="W44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Y44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44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IPA and EOEG volumes</t>
        </r>
      </text>
    </comment>
    <comment ref="W45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Hight with Cepsa Canada though net lower with a month long unplanned SD at EOEG</t>
        </r>
      </text>
    </comment>
    <comment ref="X4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due to ageing catalyst and 20 days planend shutdown at PTA Canada</t>
        </r>
      </text>
    </comment>
    <comment ref="Y4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4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(BP Decaur) and IVL Spain impact</t>
        </r>
      </text>
    </comment>
    <comment ref="AA4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 rate</t>
        </r>
      </text>
    </comment>
    <comment ref="AC4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</t>
        </r>
      </text>
    </comment>
    <comment ref="Y4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Y4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W50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mainly on EOEG amonth long unplanned SD</t>
        </r>
      </text>
    </comment>
    <comment ref="X50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margins at MEG in NA</t>
        </r>
      </text>
    </comment>
    <comment ref="Y50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50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mix impact</t>
        </r>
      </text>
    </comment>
    <comment ref="W51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Improved from lag price impact on falling prices</t>
        </r>
      </text>
    </comment>
    <comment ref="X5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 PET on destocking demand on falling prices impacted margins</t>
        </r>
      </text>
    </comment>
    <comment ref="Y5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</t>
        </r>
      </text>
    </comment>
    <comment ref="Y54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AC54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 in West feedstocks</t>
        </r>
      </text>
    </comment>
    <comment ref="Y5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5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 + Micropet India PET volumes for first full quarter</t>
        </r>
      </text>
    </comment>
    <comment ref="X6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EO/EG volumes due to ageing catalyst &amp; 20 days planned shutdown at PTA Canada</t>
        </r>
      </text>
    </comment>
    <comment ref="Y6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6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volume and EOEG higher voluems post catalyst change and mechanical problem in 1Q16</t>
        </r>
      </text>
    </comment>
    <comment ref="AC6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turnarounds</t>
        </r>
      </text>
    </comment>
    <comment ref="W67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Auhust holidays in Europe</t>
        </r>
      </text>
    </comment>
    <comment ref="Y67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operating rates due to better demand- restocking partially</t>
        </r>
      </text>
    </comment>
    <comment ref="Z67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 with IVL Spain and higher Op Rates</t>
        </r>
      </text>
    </comment>
    <comment ref="Y68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W71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amonth long unplanned SD at EOEG</t>
        </r>
      </text>
    </comment>
    <comment ref="X7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Margins and 20 days planend Shutdown at PTA Canada</t>
        </r>
      </text>
    </comment>
    <comment ref="Y7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Q72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 + restocking demand</t>
        </r>
      </text>
    </comment>
    <comment ref="R72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</t>
        </r>
      </text>
    </comment>
    <comment ref="V72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Impact of a new capcaity start up in South Asia</t>
        </r>
      </text>
    </comment>
    <comment ref="W72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Y7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78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</commentList>
</comments>
</file>

<file path=xl/sharedStrings.xml><?xml version="1.0" encoding="utf-8"?>
<sst xmlns="http://schemas.openxmlformats.org/spreadsheetml/2006/main" count="139" uniqueCount="85">
  <si>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</si>
  <si>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</si>
  <si>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</si>
  <si>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</si>
  <si>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</si>
  <si>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</si>
  <si>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</si>
  <si>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</si>
  <si>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</si>
  <si>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</si>
  <si>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</si>
  <si>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</si>
  <si>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</si>
  <si>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</si>
  <si>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</si>
  <si>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</si>
  <si>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</si>
  <si>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</si>
  <si>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</si>
  <si>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</si>
  <si>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PET</t>
  </si>
  <si>
    <t>Fibers &amp; Yarns</t>
  </si>
  <si>
    <t>West Feedstock</t>
  </si>
  <si>
    <t>Asia PTA</t>
  </si>
  <si>
    <t>Holding</t>
  </si>
  <si>
    <t>Intercompany</t>
  </si>
  <si>
    <t>High Value Add (HVA)</t>
  </si>
  <si>
    <t>Special Position (West Necessities)</t>
  </si>
  <si>
    <t>Cyclical (East Necessities)</t>
  </si>
  <si>
    <t>Integrated PET (PET + PTA + Px + Recycling)</t>
  </si>
  <si>
    <t>Integrated Oxides and Derivatives (IVOL + IVOG)</t>
  </si>
  <si>
    <t>Specialty Chemicals (NDC, IPA, Specialty PET)</t>
  </si>
  <si>
    <t>Packaging</t>
  </si>
  <si>
    <t>Fibers</t>
  </si>
  <si>
    <t>6M13</t>
  </si>
  <si>
    <t>9M13</t>
  </si>
  <si>
    <t>12M13</t>
  </si>
  <si>
    <t>3M14</t>
  </si>
  <si>
    <t>6M14</t>
  </si>
  <si>
    <t>9M14</t>
  </si>
  <si>
    <t>3M15</t>
  </si>
  <si>
    <t>6M15</t>
  </si>
  <si>
    <t>9M15</t>
  </si>
  <si>
    <t>3M16</t>
  </si>
  <si>
    <t>6M16</t>
  </si>
  <si>
    <t>9M16</t>
  </si>
  <si>
    <t>3M17</t>
  </si>
  <si>
    <t>6M17</t>
  </si>
  <si>
    <t>9M17</t>
  </si>
  <si>
    <t>3M18</t>
  </si>
  <si>
    <t>6M18</t>
  </si>
  <si>
    <t>9M18</t>
  </si>
  <si>
    <t>3M19</t>
  </si>
  <si>
    <t>6M19</t>
  </si>
  <si>
    <t>9M19</t>
  </si>
  <si>
    <t>26 กุมภาพันธ์ 2563</t>
  </si>
  <si>
    <t>ไตรมาสที่ 1 ปี 2561</t>
  </si>
  <si>
    <t>ไตรมาสที่ 2 ปี 2561</t>
  </si>
  <si>
    <t>ไตรมาสที่ 3 ปี 2561</t>
  </si>
  <si>
    <t>ไตรมาสที่ 4 ปี 2561</t>
  </si>
  <si>
    <t>ไตรมาสที่ 1 ปี 2562</t>
  </si>
  <si>
    <t>ไตรมาสที่ 2 ปี 2562</t>
  </si>
  <si>
    <t>ไตรมาสที่ 3 ปี 2562</t>
  </si>
  <si>
    <t>ไตรมาสที่ 4 ปี 2562</t>
  </si>
  <si>
    <t>หน่วย : บาท</t>
  </si>
  <si>
    <t>ผลการดำเนินงานจำแนกตามประเภทธุรกิจ</t>
  </si>
  <si>
    <t>อัตราการผลิต  (%)</t>
  </si>
  <si>
    <t>กำลังการผลิต  (ล้านตัน)</t>
  </si>
  <si>
    <t>ปริมาณผลิต (ล้านตัน)</t>
  </si>
  <si>
    <t>IVL Core EBITDA (บาทต่อตัน)</t>
  </si>
  <si>
    <t>IVL Core EBITDA (ล้านบาท)</t>
  </si>
  <si>
    <t>*รายได้สุทธิ (ล้านบาท)</t>
  </si>
  <si>
    <t>ผลการดำเนินงานจำแนกตามสัดส่วนผลิตภัณฑ์</t>
  </si>
  <si>
    <t>ผลการดำเนินงานจำแนกตามภูมิภาค</t>
  </si>
  <si>
    <t>*หมายเหตุ: รายได้สุทธิจำแนกตามสถานที่ตั้งโรงงาน</t>
  </si>
  <si>
    <t>อเมริกาเหนือ</t>
  </si>
  <si>
    <t>ยุโรป, ตะวันออกกลางและแอฟริกา</t>
  </si>
  <si>
    <t>เอเชีย</t>
  </si>
  <si>
    <t>รายได้จำแนกตามภูมิภาคของลูกค้า</t>
  </si>
  <si>
    <t>ไทย</t>
  </si>
  <si>
    <t>อื่นๆในทวีปเอเชีย</t>
  </si>
  <si>
    <t>ยุโรป</t>
  </si>
  <si>
    <t>อื่นๆ</t>
  </si>
  <si>
    <t>ผลการดำเนินงานจำแนกตาม 5 ประเภทธุรกิจ</t>
  </si>
  <si>
    <t>หน้า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</si>
</sst>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0_);[Red]\(#,##0.0000\)"/>
    <numFmt numFmtId="165" formatCode="#,###%;[Red]\(#,###\)%"/>
    <numFmt numFmtId="166" formatCode="_(* #,##0_);_(* \(#,##0\);_(* &quot;-&quot;??_);_(@_)"/>
    <numFmt numFmtId="167" formatCode="_(* #,##0.0_);_(* \(#,##0.0\);_(* &quot;-&quot;??_);_(@_)"/>
    <numFmt numFmtId="168" formatCode="_(* #,##0.0000_);_(* \(#,##0.0000\);_(* &quot;-&quot;??_);_(@_)"/>
    <numFmt numFmtId="169" formatCode="0_);[Red]\(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0" tint="-0.1499984740745262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0" tint="-0.249977111117893"/>
      <name val="Times New Roman"/>
      <family val="1"/>
    </font>
    <font>
      <b/>
      <sz val="10"/>
      <color theme="1" tint="0.34998626667073579"/>
      <name val="Times New Roman"/>
      <family val="1"/>
    </font>
    <font>
      <sz val="10"/>
      <color theme="1"/>
      <name val="Times New Roman"/>
      <family val="1"/>
    </font>
    <font>
      <sz val="11"/>
      <color theme="2"/>
      <name val="Times New Roman"/>
      <family val="1"/>
    </font>
    <font>
      <i/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0" xfId="0" applyFont="1" applyFill="1" applyBorder="1" applyAlignment="1"/>
    <xf numFmtId="164" fontId="2" fillId="2" borderId="0" xfId="1" applyNumberFormat="1" applyFont="1" applyFill="1" applyBorder="1" applyAlignment="1"/>
    <xf numFmtId="43" fontId="2" fillId="2" borderId="0" xfId="0" applyNumberFormat="1" applyFont="1" applyFill="1" applyBorder="1" applyAlignment="1"/>
    <xf numFmtId="0" fontId="2" fillId="2" borderId="1" xfId="0" applyFont="1" applyFill="1" applyBorder="1" applyAlignment="1"/>
    <xf numFmtId="0" fontId="2" fillId="0" borderId="0" xfId="0" applyFont="1" applyFill="1" applyBorder="1" applyAlignment="1"/>
    <xf numFmtId="0" fontId="2" fillId="2" borderId="2" xfId="0" applyFont="1" applyFill="1" applyBorder="1" applyAlignment="1"/>
    <xf numFmtId="0" fontId="2" fillId="3" borderId="0" xfId="0" applyFont="1" applyFill="1" applyBorder="1" applyAlignment="1"/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/>
    <xf numFmtId="38" fontId="5" fillId="5" borderId="6" xfId="0" applyNumberFormat="1" applyFont="1" applyFill="1" applyBorder="1"/>
    <xf numFmtId="38" fontId="5" fillId="5" borderId="0" xfId="0" applyNumberFormat="1" applyFont="1" applyFill="1" applyBorder="1"/>
    <xf numFmtId="38" fontId="5" fillId="5" borderId="7" xfId="0" applyNumberFormat="1" applyFont="1" applyFill="1" applyBorder="1"/>
    <xf numFmtId="38" fontId="5" fillId="3" borderId="9" xfId="0" applyNumberFormat="1" applyFont="1" applyFill="1" applyBorder="1"/>
    <xf numFmtId="38" fontId="5" fillId="0" borderId="0" xfId="0" applyNumberFormat="1" applyFont="1" applyFill="1" applyBorder="1"/>
    <xf numFmtId="38" fontId="5" fillId="4" borderId="0" xfId="0" applyNumberFormat="1" applyFont="1" applyFill="1" applyBorder="1"/>
    <xf numFmtId="0" fontId="5" fillId="2" borderId="0" xfId="0" applyFont="1" applyFill="1"/>
    <xf numFmtId="38" fontId="5" fillId="3" borderId="0" xfId="0" applyNumberFormat="1" applyFont="1" applyFill="1" applyBorder="1"/>
    <xf numFmtId="43" fontId="2" fillId="2" borderId="10" xfId="1" applyFont="1" applyFill="1" applyBorder="1"/>
    <xf numFmtId="9" fontId="5" fillId="2" borderId="6" xfId="2" applyFont="1" applyFill="1" applyBorder="1"/>
    <xf numFmtId="9" fontId="5" fillId="2" borderId="0" xfId="2" applyFont="1" applyFill="1" applyBorder="1"/>
    <xf numFmtId="9" fontId="5" fillId="3" borderId="9" xfId="2" applyFont="1" applyFill="1" applyBorder="1"/>
    <xf numFmtId="9" fontId="5" fillId="0" borderId="0" xfId="2" applyFont="1" applyFill="1" applyBorder="1"/>
    <xf numFmtId="43" fontId="5" fillId="2" borderId="0" xfId="1" applyFont="1" applyFill="1"/>
    <xf numFmtId="9" fontId="5" fillId="3" borderId="0" xfId="2" applyFont="1" applyFill="1" applyBorder="1"/>
    <xf numFmtId="43" fontId="5" fillId="2" borderId="10" xfId="1" applyFont="1" applyFill="1" applyBorder="1"/>
    <xf numFmtId="165" fontId="5" fillId="2" borderId="0" xfId="2" applyNumberFormat="1" applyFont="1" applyFill="1" applyBorder="1"/>
    <xf numFmtId="43" fontId="5" fillId="2" borderId="6" xfId="1" applyFont="1" applyFill="1" applyBorder="1"/>
    <xf numFmtId="43" fontId="5" fillId="2" borderId="0" xfId="1" applyFont="1" applyFill="1" applyBorder="1"/>
    <xf numFmtId="43" fontId="5" fillId="3" borderId="9" xfId="1" applyFont="1" applyFill="1" applyBorder="1"/>
    <xf numFmtId="166" fontId="6" fillId="2" borderId="0" xfId="1" applyNumberFormat="1" applyFont="1" applyFill="1" applyBorder="1"/>
    <xf numFmtId="43" fontId="5" fillId="0" borderId="0" xfId="1" applyFont="1" applyFill="1" applyBorder="1"/>
    <xf numFmtId="43" fontId="5" fillId="3" borderId="0" xfId="1" applyFont="1" applyFill="1" applyBorder="1"/>
    <xf numFmtId="40" fontId="5" fillId="2" borderId="6" xfId="0" applyNumberFormat="1" applyFont="1" applyFill="1" applyBorder="1"/>
    <xf numFmtId="40" fontId="5" fillId="2" borderId="0" xfId="0" applyNumberFormat="1" applyFont="1" applyFill="1" applyBorder="1"/>
    <xf numFmtId="40" fontId="5" fillId="3" borderId="9" xfId="0" applyNumberFormat="1" applyFont="1" applyFill="1" applyBorder="1"/>
    <xf numFmtId="43" fontId="5" fillId="3" borderId="9" xfId="1" applyNumberFormat="1" applyFont="1" applyFill="1" applyBorder="1"/>
    <xf numFmtId="43" fontId="5" fillId="0" borderId="0" xfId="1" applyNumberFormat="1" applyFont="1" applyFill="1" applyBorder="1"/>
    <xf numFmtId="40" fontId="5" fillId="3" borderId="0" xfId="0" applyNumberFormat="1" applyFont="1" applyFill="1" applyBorder="1"/>
    <xf numFmtId="167" fontId="5" fillId="3" borderId="9" xfId="1" applyNumberFormat="1" applyFont="1" applyFill="1" applyBorder="1"/>
    <xf numFmtId="43" fontId="7" fillId="2" borderId="6" xfId="1" applyFont="1" applyFill="1" applyBorder="1"/>
    <xf numFmtId="43" fontId="7" fillId="2" borderId="0" xfId="1" applyFont="1" applyFill="1" applyBorder="1"/>
    <xf numFmtId="43" fontId="7" fillId="3" borderId="9" xfId="1" applyFont="1" applyFill="1" applyBorder="1"/>
    <xf numFmtId="167" fontId="7" fillId="2" borderId="0" xfId="1" applyNumberFormat="1" applyFont="1" applyFill="1" applyBorder="1"/>
    <xf numFmtId="167" fontId="7" fillId="2" borderId="6" xfId="1" applyNumberFormat="1" applyFont="1" applyFill="1" applyBorder="1"/>
    <xf numFmtId="43" fontId="7" fillId="2" borderId="0" xfId="1" applyNumberFormat="1" applyFont="1" applyFill="1" applyBorder="1"/>
    <xf numFmtId="43" fontId="7" fillId="3" borderId="9" xfId="1" applyNumberFormat="1" applyFont="1" applyFill="1" applyBorder="1"/>
    <xf numFmtId="43" fontId="7" fillId="0" borderId="0" xfId="1" applyNumberFormat="1" applyFont="1" applyFill="1" applyBorder="1"/>
    <xf numFmtId="9" fontId="7" fillId="2" borderId="0" xfId="1" applyNumberFormat="1" applyFont="1" applyFill="1" applyBorder="1"/>
    <xf numFmtId="168" fontId="7" fillId="3" borderId="0" xfId="1" applyNumberFormat="1" applyFont="1" applyFill="1" applyBorder="1"/>
    <xf numFmtId="43" fontId="5" fillId="2" borderId="0" xfId="1" applyNumberFormat="1" applyFont="1" applyFill="1" applyBorder="1"/>
    <xf numFmtId="40" fontId="5" fillId="0" borderId="0" xfId="0" applyNumberFormat="1" applyFont="1" applyFill="1" applyBorder="1"/>
    <xf numFmtId="40" fontId="5" fillId="2" borderId="0" xfId="1" applyNumberFormat="1" applyFont="1" applyFill="1" applyBorder="1"/>
    <xf numFmtId="40" fontId="5" fillId="2" borderId="6" xfId="1" applyNumberFormat="1" applyFont="1" applyFill="1" applyBorder="1"/>
    <xf numFmtId="43" fontId="8" fillId="2" borderId="10" xfId="1" applyFont="1" applyFill="1" applyBorder="1"/>
    <xf numFmtId="43" fontId="7" fillId="0" borderId="0" xfId="1" applyFont="1" applyFill="1" applyBorder="1"/>
    <xf numFmtId="43" fontId="7" fillId="3" borderId="0" xfId="1" applyFont="1" applyFill="1" applyBorder="1"/>
    <xf numFmtId="43" fontId="8" fillId="2" borderId="0" xfId="1" applyFont="1" applyFill="1"/>
    <xf numFmtId="38" fontId="5" fillId="2" borderId="6" xfId="0" applyNumberFormat="1" applyFont="1" applyFill="1" applyBorder="1"/>
    <xf numFmtId="38" fontId="5" fillId="2" borderId="0" xfId="0" applyNumberFormat="1" applyFont="1" applyFill="1" applyBorder="1"/>
    <xf numFmtId="38" fontId="5" fillId="2" borderId="0" xfId="1" applyNumberFormat="1" applyFont="1" applyFill="1" applyBorder="1"/>
    <xf numFmtId="38" fontId="5" fillId="3" borderId="9" xfId="1" applyNumberFormat="1" applyFont="1" applyFill="1" applyBorder="1"/>
    <xf numFmtId="38" fontId="5" fillId="2" borderId="6" xfId="1" applyNumberFormat="1" applyFont="1" applyFill="1" applyBorder="1"/>
    <xf numFmtId="166" fontId="5" fillId="0" borderId="0" xfId="1" applyNumberFormat="1" applyFont="1" applyFill="1" applyBorder="1"/>
    <xf numFmtId="166" fontId="5" fillId="3" borderId="0" xfId="1" applyNumberFormat="1" applyFont="1" applyFill="1" applyBorder="1"/>
    <xf numFmtId="0" fontId="8" fillId="2" borderId="10" xfId="0" applyFont="1" applyFill="1" applyBorder="1"/>
    <xf numFmtId="38" fontId="8" fillId="2" borderId="6" xfId="0" applyNumberFormat="1" applyFont="1" applyFill="1" applyBorder="1"/>
    <xf numFmtId="38" fontId="8" fillId="2" borderId="0" xfId="0" applyNumberFormat="1" applyFont="1" applyFill="1" applyBorder="1"/>
    <xf numFmtId="38" fontId="8" fillId="2" borderId="0" xfId="1" applyNumberFormat="1" applyFont="1" applyFill="1" applyBorder="1"/>
    <xf numFmtId="38" fontId="8" fillId="3" borderId="9" xfId="1" applyNumberFormat="1" applyFont="1" applyFill="1" applyBorder="1"/>
    <xf numFmtId="38" fontId="5" fillId="2" borderId="0" xfId="2" applyNumberFormat="1" applyFont="1" applyFill="1" applyBorder="1"/>
    <xf numFmtId="38" fontId="5" fillId="2" borderId="6" xfId="2" applyNumberFormat="1" applyFont="1" applyFill="1" applyBorder="1"/>
    <xf numFmtId="38" fontId="8" fillId="3" borderId="9" xfId="0" applyNumberFormat="1" applyFont="1" applyFill="1" applyBorder="1"/>
    <xf numFmtId="38" fontId="8" fillId="0" borderId="0" xfId="0" applyNumberFormat="1" applyFont="1" applyFill="1" applyBorder="1"/>
    <xf numFmtId="9" fontId="8" fillId="2" borderId="0" xfId="2" applyFont="1" applyFill="1" applyBorder="1"/>
    <xf numFmtId="38" fontId="8" fillId="3" borderId="0" xfId="0" applyNumberFormat="1" applyFont="1" applyFill="1" applyBorder="1"/>
    <xf numFmtId="0" fontId="8" fillId="2" borderId="0" xfId="0" applyFont="1" applyFill="1"/>
    <xf numFmtId="166" fontId="5" fillId="2" borderId="0" xfId="1" applyNumberFormat="1" applyFont="1" applyFill="1"/>
    <xf numFmtId="166" fontId="5" fillId="2" borderId="0" xfId="0" applyNumberFormat="1" applyFont="1" applyFill="1"/>
    <xf numFmtId="169" fontId="5" fillId="2" borderId="0" xfId="2" applyNumberFormat="1" applyFont="1" applyFill="1" applyBorder="1"/>
    <xf numFmtId="169" fontId="5" fillId="2" borderId="0" xfId="0" applyNumberFormat="1" applyFont="1" applyFill="1"/>
    <xf numFmtId="38" fontId="7" fillId="2" borderId="0" xfId="1" applyNumberFormat="1" applyFont="1" applyFill="1" applyBorder="1"/>
    <xf numFmtId="38" fontId="7" fillId="3" borderId="9" xfId="1" applyNumberFormat="1" applyFont="1" applyFill="1" applyBorder="1"/>
    <xf numFmtId="38" fontId="7" fillId="2" borderId="6" xfId="1" applyNumberFormat="1" applyFont="1" applyFill="1" applyBorder="1"/>
    <xf numFmtId="168" fontId="9" fillId="0" borderId="0" xfId="1" applyNumberFormat="1" applyFont="1" applyFill="1" applyBorder="1"/>
    <xf numFmtId="43" fontId="8" fillId="2" borderId="6" xfId="1" applyFont="1" applyFill="1" applyBorder="1"/>
    <xf numFmtId="43" fontId="8" fillId="2" borderId="0" xfId="1" applyFont="1" applyFill="1" applyBorder="1"/>
    <xf numFmtId="43" fontId="10" fillId="3" borderId="9" xfId="1" applyNumberFormat="1" applyFont="1" applyFill="1" applyBorder="1"/>
    <xf numFmtId="166" fontId="7" fillId="2" borderId="0" xfId="1" applyNumberFormat="1" applyFont="1" applyFill="1" applyBorder="1"/>
    <xf numFmtId="166" fontId="7" fillId="2" borderId="6" xfId="1" applyNumberFormat="1" applyFont="1" applyFill="1" applyBorder="1"/>
    <xf numFmtId="166" fontId="7" fillId="3" borderId="9" xfId="1" applyNumberFormat="1" applyFont="1" applyFill="1" applyBorder="1"/>
    <xf numFmtId="166" fontId="7" fillId="0" borderId="0" xfId="1" applyNumberFormat="1" applyFont="1" applyFill="1" applyBorder="1"/>
    <xf numFmtId="166" fontId="7" fillId="3" borderId="0" xfId="1" applyNumberFormat="1" applyFont="1" applyFill="1" applyBorder="1"/>
    <xf numFmtId="0" fontId="3" fillId="5" borderId="10" xfId="0" applyFont="1" applyFill="1" applyBorder="1"/>
    <xf numFmtId="0" fontId="5" fillId="5" borderId="0" xfId="0" applyFont="1" applyFill="1"/>
    <xf numFmtId="43" fontId="5" fillId="2" borderId="6" xfId="1" applyNumberFormat="1" applyFont="1" applyFill="1" applyBorder="1"/>
    <xf numFmtId="43" fontId="5" fillId="3" borderId="0" xfId="1" applyNumberFormat="1" applyFont="1" applyFill="1" applyBorder="1"/>
    <xf numFmtId="43" fontId="7" fillId="2" borderId="10" xfId="1" applyFont="1" applyFill="1" applyBorder="1"/>
    <xf numFmtId="166" fontId="5" fillId="2" borderId="0" xfId="1" applyNumberFormat="1" applyFont="1" applyFill="1" applyBorder="1"/>
    <xf numFmtId="166" fontId="5" fillId="3" borderId="9" xfId="1" applyNumberFormat="1" applyFont="1" applyFill="1" applyBorder="1"/>
    <xf numFmtId="166" fontId="5" fillId="2" borderId="6" xfId="1" applyNumberFormat="1" applyFont="1" applyFill="1" applyBorder="1"/>
    <xf numFmtId="9" fontId="7" fillId="2" borderId="0" xfId="2" applyFont="1" applyFill="1" applyBorder="1"/>
    <xf numFmtId="43" fontId="7" fillId="2" borderId="0" xfId="1" applyFont="1" applyFill="1"/>
    <xf numFmtId="166" fontId="8" fillId="2" borderId="6" xfId="1" applyNumberFormat="1" applyFont="1" applyFill="1" applyBorder="1"/>
    <xf numFmtId="166" fontId="8" fillId="2" borderId="0" xfId="1" applyNumberFormat="1" applyFont="1" applyFill="1" applyBorder="1"/>
    <xf numFmtId="9" fontId="8" fillId="2" borderId="0" xfId="1" applyNumberFormat="1" applyFont="1" applyFill="1" applyBorder="1"/>
    <xf numFmtId="166" fontId="5" fillId="0" borderId="0" xfId="0" applyNumberFormat="1" applyFont="1" applyFill="1" applyBorder="1"/>
    <xf numFmtId="166" fontId="7" fillId="2" borderId="10" xfId="1" applyNumberFormat="1" applyFont="1" applyFill="1" applyBorder="1"/>
    <xf numFmtId="166" fontId="10" fillId="2" borderId="0" xfId="1" applyNumberFormat="1" applyFont="1" applyFill="1"/>
    <xf numFmtId="166" fontId="11" fillId="3" borderId="9" xfId="1" applyNumberFormat="1" applyFont="1" applyFill="1" applyBorder="1"/>
    <xf numFmtId="166" fontId="10" fillId="2" borderId="6" xfId="1" applyNumberFormat="1" applyFont="1" applyFill="1" applyBorder="1"/>
    <xf numFmtId="166" fontId="10" fillId="2" borderId="0" xfId="1" applyNumberFormat="1" applyFont="1" applyFill="1" applyBorder="1"/>
    <xf numFmtId="166" fontId="10" fillId="3" borderId="9" xfId="1" applyNumberFormat="1" applyFont="1" applyFill="1" applyBorder="1"/>
    <xf numFmtId="166" fontId="9" fillId="0" borderId="0" xfId="1" applyNumberFormat="1" applyFont="1" applyFill="1" applyBorder="1"/>
    <xf numFmtId="166" fontId="7" fillId="2" borderId="0" xfId="2" applyNumberFormat="1" applyFont="1" applyFill="1" applyBorder="1"/>
    <xf numFmtId="43" fontId="5" fillId="2" borderId="0" xfId="0" applyNumberFormat="1" applyFont="1" applyFill="1"/>
    <xf numFmtId="166" fontId="8" fillId="2" borderId="10" xfId="1" applyNumberFormat="1" applyFont="1" applyFill="1" applyBorder="1"/>
    <xf numFmtId="43" fontId="11" fillId="2" borderId="6" xfId="1" applyFont="1" applyFill="1" applyBorder="1"/>
    <xf numFmtId="43" fontId="11" fillId="2" borderId="0" xfId="1" applyFont="1" applyFill="1" applyBorder="1"/>
    <xf numFmtId="43" fontId="11" fillId="3" borderId="9" xfId="1" applyFont="1" applyFill="1" applyBorder="1"/>
    <xf numFmtId="166" fontId="11" fillId="2" borderId="6" xfId="1" applyNumberFormat="1" applyFont="1" applyFill="1" applyBorder="1"/>
    <xf numFmtId="166" fontId="11" fillId="2" borderId="0" xfId="1" applyNumberFormat="1" applyFont="1" applyFill="1" applyBorder="1"/>
    <xf numFmtId="166" fontId="9" fillId="3" borderId="0" xfId="1" applyNumberFormat="1" applyFont="1" applyFill="1" applyBorder="1"/>
    <xf numFmtId="166" fontId="8" fillId="2" borderId="0" xfId="1" applyNumberFormat="1" applyFont="1" applyFill="1"/>
    <xf numFmtId="38" fontId="5" fillId="6" borderId="6" xfId="0" applyNumberFormat="1" applyFont="1" applyFill="1" applyBorder="1"/>
    <xf numFmtId="38" fontId="5" fillId="6" borderId="0" xfId="0" applyNumberFormat="1" applyFont="1" applyFill="1" applyBorder="1"/>
    <xf numFmtId="9" fontId="5" fillId="6" borderId="0" xfId="2" applyFont="1" applyFill="1" applyBorder="1"/>
    <xf numFmtId="43" fontId="5" fillId="6" borderId="0" xfId="1" applyFont="1" applyFill="1"/>
    <xf numFmtId="0" fontId="2" fillId="2" borderId="10" xfId="0" applyFont="1" applyFill="1" applyBorder="1"/>
    <xf numFmtId="166" fontId="8" fillId="6" borderId="6" xfId="1" applyNumberFormat="1" applyFont="1" applyFill="1" applyBorder="1"/>
    <xf numFmtId="166" fontId="8" fillId="6" borderId="0" xfId="1" applyNumberFormat="1" applyFont="1" applyFill="1" applyBorder="1"/>
    <xf numFmtId="166" fontId="8" fillId="6" borderId="0" xfId="0" applyNumberFormat="1" applyFont="1" applyFill="1" applyBorder="1"/>
    <xf numFmtId="166" fontId="8" fillId="3" borderId="9" xfId="0" applyNumberFormat="1" applyFont="1" applyFill="1" applyBorder="1"/>
    <xf numFmtId="166" fontId="8" fillId="6" borderId="6" xfId="0" applyNumberFormat="1" applyFont="1" applyFill="1" applyBorder="1"/>
    <xf numFmtId="165" fontId="8" fillId="6" borderId="0" xfId="2" applyNumberFormat="1" applyFont="1" applyFill="1" applyBorder="1"/>
    <xf numFmtId="165" fontId="8" fillId="6" borderId="6" xfId="2" applyNumberFormat="1" applyFont="1" applyFill="1" applyBorder="1"/>
    <xf numFmtId="9" fontId="8" fillId="6" borderId="0" xfId="2" applyFont="1" applyFill="1" applyBorder="1"/>
    <xf numFmtId="0" fontId="8" fillId="6" borderId="0" xfId="0" applyFont="1" applyFill="1"/>
    <xf numFmtId="40" fontId="8" fillId="6" borderId="0" xfId="0" applyNumberFormat="1" applyFont="1" applyFill="1"/>
    <xf numFmtId="166" fontId="8" fillId="3" borderId="0" xfId="0" applyNumberFormat="1" applyFont="1" applyFill="1" applyBorder="1"/>
    <xf numFmtId="0" fontId="5" fillId="2" borderId="10" xfId="0" applyFont="1" applyFill="1" applyBorder="1"/>
    <xf numFmtId="0" fontId="5" fillId="2" borderId="6" xfId="0" applyFont="1" applyFill="1" applyBorder="1"/>
    <xf numFmtId="0" fontId="5" fillId="3" borderId="9" xfId="0" applyFont="1" applyFill="1" applyBorder="1"/>
    <xf numFmtId="0" fontId="12" fillId="2" borderId="0" xfId="0" applyFont="1" applyFill="1"/>
    <xf numFmtId="0" fontId="12" fillId="2" borderId="6" xfId="0" applyFont="1" applyFill="1" applyBorder="1"/>
    <xf numFmtId="0" fontId="12" fillId="2" borderId="0" xfId="0" applyFont="1" applyFill="1" applyBorder="1"/>
    <xf numFmtId="0" fontId="5" fillId="2" borderId="0" xfId="0" applyFont="1" applyFill="1" applyBorder="1"/>
    <xf numFmtId="0" fontId="13" fillId="2" borderId="0" xfId="0" applyFont="1" applyFill="1"/>
    <xf numFmtId="0" fontId="12" fillId="3" borderId="0" xfId="0" applyFont="1" applyFill="1"/>
    <xf numFmtId="0" fontId="5" fillId="5" borderId="6" xfId="0" applyFont="1" applyFill="1" applyBorder="1"/>
    <xf numFmtId="0" fontId="5" fillId="5" borderId="0" xfId="0" applyFont="1" applyFill="1" applyBorder="1"/>
    <xf numFmtId="0" fontId="5" fillId="3" borderId="0" xfId="0" applyFont="1" applyFill="1" applyBorder="1"/>
    <xf numFmtId="9" fontId="5" fillId="2" borderId="0" xfId="2" applyFont="1" applyFill="1"/>
    <xf numFmtId="2" fontId="5" fillId="2" borderId="0" xfId="0" applyNumberFormat="1" applyFont="1" applyFill="1"/>
    <xf numFmtId="43" fontId="5" fillId="2" borderId="0" xfId="1" applyNumberFormat="1" applyFont="1" applyFill="1"/>
    <xf numFmtId="43" fontId="5" fillId="3" borderId="0" xfId="1" applyNumberFormat="1" applyFont="1" applyFill="1"/>
    <xf numFmtId="43" fontId="5" fillId="0" borderId="0" xfId="1" applyNumberFormat="1" applyFont="1" applyFill="1"/>
    <xf numFmtId="167" fontId="7" fillId="3" borderId="9" xfId="1" applyNumberFormat="1" applyFont="1" applyFill="1" applyBorder="1"/>
    <xf numFmtId="167" fontId="7" fillId="0" borderId="0" xfId="1" applyNumberFormat="1" applyFont="1" applyFill="1" applyBorder="1"/>
    <xf numFmtId="166" fontId="11" fillId="2" borderId="0" xfId="1" applyNumberFormat="1" applyFont="1" applyFill="1"/>
    <xf numFmtId="43" fontId="7" fillId="0" borderId="0" xfId="1" applyNumberFormat="1" applyFont="1" applyFill="1"/>
    <xf numFmtId="38" fontId="5" fillId="2" borderId="0" xfId="0" applyNumberFormat="1" applyFont="1" applyFill="1"/>
    <xf numFmtId="38" fontId="5" fillId="2" borderId="0" xfId="1" applyNumberFormat="1" applyFont="1" applyFill="1"/>
    <xf numFmtId="166" fontId="5" fillId="0" borderId="0" xfId="1" applyNumberFormat="1" applyFont="1" applyFill="1"/>
    <xf numFmtId="166" fontId="5" fillId="3" borderId="0" xfId="1" applyNumberFormat="1" applyFont="1" applyFill="1"/>
    <xf numFmtId="166" fontId="14" fillId="0" borderId="0" xfId="1" applyNumberFormat="1" applyFont="1" applyFill="1"/>
    <xf numFmtId="166" fontId="14" fillId="2" borderId="0" xfId="1" applyNumberFormat="1" applyFont="1" applyFill="1" applyBorder="1"/>
    <xf numFmtId="166" fontId="14" fillId="3" borderId="0" xfId="1" applyNumberFormat="1" applyFont="1" applyFill="1"/>
    <xf numFmtId="43" fontId="9" fillId="0" borderId="0" xfId="0" applyNumberFormat="1" applyFont="1" applyFill="1" applyBorder="1"/>
    <xf numFmtId="166" fontId="7" fillId="2" borderId="0" xfId="0" applyNumberFormat="1" applyFont="1" applyFill="1" applyBorder="1"/>
    <xf numFmtId="166" fontId="7" fillId="3" borderId="0" xfId="0" applyNumberFormat="1" applyFont="1" applyFill="1" applyBorder="1"/>
    <xf numFmtId="166" fontId="9" fillId="0" borderId="0" xfId="0" applyNumberFormat="1" applyFont="1" applyFill="1" applyBorder="1"/>
    <xf numFmtId="43" fontId="15" fillId="2" borderId="0" xfId="1" applyFont="1" applyFill="1" applyBorder="1"/>
    <xf numFmtId="0" fontId="5" fillId="0" borderId="0" xfId="0" applyFont="1" applyFill="1" applyBorder="1"/>
    <xf numFmtId="0" fontId="5" fillId="2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40" fontId="5" fillId="2" borderId="0" xfId="0" applyNumberFormat="1" applyFont="1" applyFill="1" applyAlignment="1">
      <alignment horizontal="right"/>
    </xf>
    <xf numFmtId="40" fontId="5" fillId="0" borderId="0" xfId="0" applyNumberFormat="1" applyFont="1" applyFill="1" applyAlignment="1">
      <alignment horizontal="right"/>
    </xf>
    <xf numFmtId="40" fontId="5" fillId="3" borderId="0" xfId="0" applyNumberFormat="1" applyFont="1" applyFill="1" applyAlignment="1">
      <alignment horizontal="right"/>
    </xf>
    <xf numFmtId="15" fontId="18" fillId="2" borderId="0" xfId="0" applyNumberFormat="1" applyFont="1" applyFill="1" applyAlignment="1">
      <alignment horizontal="right"/>
    </xf>
    <xf numFmtId="0" fontId="4" fillId="3" borderId="11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5" borderId="9" xfId="0" applyFont="1" applyFill="1" applyBorder="1"/>
    <xf numFmtId="38" fontId="5" fillId="5" borderId="8" xfId="0" applyNumberFormat="1" applyFont="1" applyFill="1" applyBorder="1"/>
    <xf numFmtId="43" fontId="2" fillId="2" borderId="9" xfId="1" applyFont="1" applyFill="1" applyBorder="1"/>
    <xf numFmtId="43" fontId="5" fillId="2" borderId="9" xfId="1" applyFont="1" applyFill="1" applyBorder="1"/>
    <xf numFmtId="38" fontId="5" fillId="5" borderId="9" xfId="0" applyNumberFormat="1" applyFont="1" applyFill="1" applyBorder="1"/>
    <xf numFmtId="166" fontId="8" fillId="2" borderId="9" xfId="1" applyNumberFormat="1" applyFont="1" applyFill="1" applyBorder="1"/>
    <xf numFmtId="166" fontId="5" fillId="5" borderId="9" xfId="1" applyNumberFormat="1" applyFont="1" applyFill="1" applyBorder="1"/>
    <xf numFmtId="43" fontId="2" fillId="2" borderId="10" xfId="0" applyNumberFormat="1" applyFont="1" applyFill="1" applyBorder="1"/>
    <xf numFmtId="43" fontId="5" fillId="2" borderId="1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895349</xdr:colOff>
      <xdr:row>1</xdr:row>
      <xdr:rowOff>42262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19050"/>
          <a:ext cx="847724" cy="21371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895349</xdr:colOff>
      <xdr:row>1</xdr:row>
      <xdr:rowOff>42262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19050"/>
          <a:ext cx="847724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IVL%20Historical%20Information_Yr'10%20to%204Q19_Exter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SOURCE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master"/>
      <sheetName val="Financials USD"/>
      <sheetName val="台帳（Rent）"/>
      <sheetName val="Charts"/>
      <sheetName val="DAILY_REPORT"/>
      <sheetName val="BALANCE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PRMT-18"/>
      <sheetName val="Kasko"/>
      <sheetName val="ValuationSummary"/>
      <sheetName val="Taxas"/>
      <sheetName val="Plano de Contas"/>
      <sheetName val="Exch. Rate"/>
      <sheetName val="_____________"/>
      <sheetName val="_______ MGC"/>
      <sheetName val="10-1 Media"/>
      <sheetName val="10-cu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Index_Q3"/>
      <sheetName val="RM_Pur"/>
      <sheetName val="RM_Price_Var"/>
      <sheetName val="Rev_Target"/>
      <sheetName val="NR_AMER_CON_YTD"/>
      <sheetName val="Per_Ton"/>
      <sheetName val="Contract"/>
      <sheetName val="EXPSCHE"/>
      <sheetName val="stat local"/>
      <sheetName val="Costing"/>
      <sheetName val="Note"/>
      <sheetName val="AllData"/>
      <sheetName val="Data Validation"/>
      <sheetName val="IRP"/>
      <sheetName val="Pricing-Updated by J. Simpson"/>
      <sheetName val="K100 Lead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InputPO_Del"/>
      <sheetName val="Pucci - TB 12_31_01"/>
      <sheetName val="PRMT_06"/>
      <sheetName val="Validation"/>
      <sheetName val="FG_DEC-00"/>
      <sheetName val="NBCA_2001_Completed"/>
      <sheetName val="Data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Database"/>
      <sheetName val="notes"/>
      <sheetName val="Cogen"/>
      <sheetName val="Value"/>
      <sheetName val="List HO"/>
      <sheetName val="PSF_Prod"/>
      <sheetName val="CHIP_Prod"/>
      <sheetName val="Underwriting Memo"/>
      <sheetName val="Dealer Sales"/>
      <sheetName val="Lists"/>
      <sheetName val="Exps on Final Tax Income"/>
      <sheetName val="DCSDATA"/>
      <sheetName val="Utl Sum _MIS Forma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7">
          <cell r="H7">
            <v>8400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Wkgs_BS Lead"/>
      <sheetName val="currencies"/>
      <sheetName val="PRMT_00"/>
      <sheetName val="XREF"/>
      <sheetName val="Interim p.1"/>
      <sheetName val="BUDGET_HSE"/>
      <sheetName val="BUDGET_BATAKO"/>
      <sheetName val="Wkgs_BS_Lead"/>
      <sheetName val="Interim_p_1"/>
      <sheetName val="V310"/>
      <sheetName val="Deprec. Testing"/>
      <sheetName val="Data"/>
      <sheetName val="LIA-JUN04"/>
      <sheetName val="PRMT"/>
      <sheetName val="Home"/>
      <sheetName val="Daily"/>
      <sheetName val="Monthly"/>
      <sheetName val="Yearly"/>
      <sheetName val="Others"/>
      <sheetName val="DEP12"/>
      <sheetName val="Sum_Exp Del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Segments Analysis in USD_AUR"/>
      <sheetName val="Segment Analysis in THB_AUR"/>
      <sheetName val="IVL Industry Margins"/>
      <sheetName val="Industry Demand Supply"/>
      <sheetName val="Industry Spread"/>
      <sheetName val="History of IVL M&amp;A"/>
      <sheetName val="Effective capacity"/>
      <sheetName val="Installed Capacities_RY"/>
      <sheetName val="Installed Capacities"/>
      <sheetName val="IVL Debts &amp; Glossary of terms"/>
      <sheetName val="IVL Shareholding Structure"/>
      <sheetName val="Logo"/>
    </sheetNames>
    <sheetDataSet>
      <sheetData sheetId="0">
        <row r="1">
          <cell r="A1">
            <v>43887</v>
          </cell>
        </row>
        <row r="5">
          <cell r="J5">
            <v>10.380801593413699</v>
          </cell>
          <cell r="AG5">
            <v>2.6840030447979952</v>
          </cell>
        </row>
        <row r="6">
          <cell r="J6">
            <v>9.1032677084520284</v>
          </cell>
          <cell r="M6">
            <v>12.33950243619735</v>
          </cell>
          <cell r="AG6">
            <v>2.3056040084511196</v>
          </cell>
          <cell r="AO6">
            <v>2.8803922696536279</v>
          </cell>
        </row>
        <row r="8">
          <cell r="F8">
            <v>30.729800000000001</v>
          </cell>
          <cell r="G8">
            <v>32.480800000000002</v>
          </cell>
          <cell r="H8">
            <v>34.286099999999998</v>
          </cell>
          <cell r="I8">
            <v>35.289706557377052</v>
          </cell>
          <cell r="J8">
            <v>33.933399999999999</v>
          </cell>
          <cell r="K8">
            <v>32.322000000000003</v>
          </cell>
          <cell r="M8">
            <v>31.045200000000001</v>
          </cell>
        </row>
        <row r="12">
          <cell r="J12">
            <v>286332.272</v>
          </cell>
        </row>
        <row r="15">
          <cell r="J15">
            <v>34077.45016858937</v>
          </cell>
          <cell r="K15">
            <v>46589.086444475666</v>
          </cell>
          <cell r="AI15">
            <v>12394.367090379281</v>
          </cell>
          <cell r="AK15">
            <v>10457.512355273777</v>
          </cell>
          <cell r="AL15">
            <v>9604.2935179112392</v>
          </cell>
          <cell r="AN15">
            <v>8593.0027508083658</v>
          </cell>
          <cell r="AO15">
            <v>5986.3399778651583</v>
          </cell>
        </row>
      </sheetData>
      <sheetData sheetId="1">
        <row r="4">
          <cell r="H4">
            <v>8.7759999999999998</v>
          </cell>
        </row>
        <row r="5">
          <cell r="I5">
            <v>10.178894686942215</v>
          </cell>
          <cell r="K5">
            <v>11.846721627691677</v>
          </cell>
          <cell r="AD5">
            <v>2.5281743660283835</v>
          </cell>
          <cell r="AE5">
            <v>2.5673803761454876</v>
          </cell>
          <cell r="AF5">
            <v>2.6012438064418326</v>
          </cell>
          <cell r="AH5">
            <v>2.659591722756026</v>
          </cell>
          <cell r="AI5">
            <v>2.770971289842965</v>
          </cell>
          <cell r="AJ5">
            <v>3.146663733642233</v>
          </cell>
          <cell r="AK5">
            <v>3.2694948814504534</v>
          </cell>
          <cell r="AL5">
            <v>3.4967181276910315</v>
          </cell>
          <cell r="AM5">
            <v>3.6323109643000802</v>
          </cell>
          <cell r="AN5">
            <v>3.8821864694022752</v>
          </cell>
          <cell r="AO5">
            <v>3.5375434434422086</v>
          </cell>
        </row>
        <row r="6">
          <cell r="AN6">
            <v>3.3450166773252423</v>
          </cell>
        </row>
        <row r="8">
          <cell r="G8">
            <v>32.480800000000002</v>
          </cell>
          <cell r="H8">
            <v>34.286099999999998</v>
          </cell>
          <cell r="I8">
            <v>35.289706557377052</v>
          </cell>
          <cell r="J8">
            <v>33.933399999999999</v>
          </cell>
          <cell r="K8">
            <v>32.322000000000003</v>
          </cell>
          <cell r="AL8">
            <v>31.624500000000001</v>
          </cell>
        </row>
      </sheetData>
      <sheetData sheetId="2" refreshError="1"/>
      <sheetData sheetId="3" refreshError="1"/>
      <sheetData sheetId="4">
        <row r="35">
          <cell r="B35">
            <v>3055.3610296205165</v>
          </cell>
        </row>
        <row r="60">
          <cell r="E60">
            <v>1984.8024298606861</v>
          </cell>
          <cell r="F60">
            <v>2730.6746752883655</v>
          </cell>
          <cell r="G60">
            <v>2394.8338408745431</v>
          </cell>
          <cell r="H60">
            <v>2635.4891914698355</v>
          </cell>
          <cell r="I60">
            <v>3137.3461638765034</v>
          </cell>
          <cell r="J60">
            <v>3914.3257288866212</v>
          </cell>
          <cell r="M60">
            <v>552.069182897833</v>
          </cell>
          <cell r="N60">
            <v>514.87481957259808</v>
          </cell>
          <cell r="O60">
            <v>505.27937578036733</v>
          </cell>
          <cell r="P60">
            <v>634.57201330988789</v>
          </cell>
          <cell r="Q60">
            <v>645.07388633688015</v>
          </cell>
          <cell r="R60">
            <v>728.03290756582942</v>
          </cell>
          <cell r="S60">
            <v>702.55270068554444</v>
          </cell>
          <cell r="T60">
            <v>655.01518070011173</v>
          </cell>
          <cell r="U60">
            <v>616.43289952082</v>
          </cell>
          <cell r="V60">
            <v>614.91507073890534</v>
          </cell>
          <cell r="W60">
            <v>558.72643306885539</v>
          </cell>
          <cell r="X60">
            <v>604.75943754596256</v>
          </cell>
          <cell r="Y60">
            <v>591.10012712478942</v>
          </cell>
          <cell r="Z60">
            <v>696.19887560623999</v>
          </cell>
          <cell r="AA60">
            <v>683.95788828271066</v>
          </cell>
          <cell r="AB60">
            <v>664.23230045609557</v>
          </cell>
          <cell r="AC60">
            <v>745.37744826998915</v>
          </cell>
          <cell r="AD60">
            <v>759.66175826854681</v>
          </cell>
          <cell r="AE60">
            <v>807.34903495062895</v>
          </cell>
          <cell r="AF60">
            <v>824.9579223873385</v>
          </cell>
        </row>
        <row r="61">
          <cell r="E61">
            <v>3366.567130862768</v>
          </cell>
          <cell r="F61">
            <v>2706.2294049975808</v>
          </cell>
          <cell r="G61">
            <v>2640.4307664443872</v>
          </cell>
          <cell r="H61">
            <v>2971.8092860487022</v>
          </cell>
          <cell r="I61">
            <v>3531.999654767731</v>
          </cell>
          <cell r="J61">
            <v>4597.8539315826429</v>
          </cell>
          <cell r="M61">
            <v>806.46592541000007</v>
          </cell>
          <cell r="N61">
            <v>870.55265086309987</v>
          </cell>
          <cell r="O61">
            <v>825.49069755999994</v>
          </cell>
          <cell r="P61">
            <v>642.06489532966805</v>
          </cell>
          <cell r="Q61">
            <v>722.6196601487502</v>
          </cell>
          <cell r="R61">
            <v>724.36210506210273</v>
          </cell>
          <cell r="S61">
            <v>719.93805252787274</v>
          </cell>
          <cell r="T61">
            <v>539.309587258855</v>
          </cell>
          <cell r="U61">
            <v>595.97893976804039</v>
          </cell>
          <cell r="V61">
            <v>702.718524902686</v>
          </cell>
          <cell r="W61">
            <v>739.77071842225916</v>
          </cell>
          <cell r="X61">
            <v>601.96258335140192</v>
          </cell>
          <cell r="Y61">
            <v>629.87599994598349</v>
          </cell>
          <cell r="Z61">
            <v>762.70141680081565</v>
          </cell>
          <cell r="AA61">
            <v>783.92772676910658</v>
          </cell>
          <cell r="AB61">
            <v>795.30414253279673</v>
          </cell>
          <cell r="AC61">
            <v>848.40761024939479</v>
          </cell>
          <cell r="AD61">
            <v>905.70195928881003</v>
          </cell>
          <cell r="AE61">
            <v>928.15099160630643</v>
          </cell>
          <cell r="AF61">
            <v>849.73909362321979</v>
          </cell>
        </row>
        <row r="62">
          <cell r="E62">
            <v>2104.5998339933417</v>
          </cell>
          <cell r="F62">
            <v>2072.3633115194539</v>
          </cell>
          <cell r="G62">
            <v>1810.0152059807479</v>
          </cell>
          <cell r="H62">
            <v>1607.8248696879359</v>
          </cell>
          <cell r="I62">
            <v>1768.7202883049256</v>
          </cell>
          <cell r="J62">
            <v>2228.8295689386819</v>
          </cell>
          <cell r="M62">
            <v>503.32303426216788</v>
          </cell>
          <cell r="N62">
            <v>514.26683456430192</v>
          </cell>
          <cell r="O62">
            <v>546.4995461996316</v>
          </cell>
          <cell r="P62">
            <v>540.51041896724007</v>
          </cell>
          <cell r="Q62">
            <v>519.45446549756161</v>
          </cell>
          <cell r="R62">
            <v>519.95575282206823</v>
          </cell>
          <cell r="S62">
            <v>558.99451461658282</v>
          </cell>
          <cell r="T62">
            <v>473.95857858324115</v>
          </cell>
          <cell r="U62">
            <v>431.28250711707108</v>
          </cell>
          <cell r="V62">
            <v>524.71267195761334</v>
          </cell>
          <cell r="W62">
            <v>465.43547489477476</v>
          </cell>
          <cell r="X62">
            <v>388.58455201128874</v>
          </cell>
          <cell r="Y62">
            <v>382.64358372056984</v>
          </cell>
          <cell r="Z62">
            <v>429.83992028500109</v>
          </cell>
          <cell r="AA62">
            <v>409.96792085662918</v>
          </cell>
          <cell r="AB62">
            <v>385.37344482573576</v>
          </cell>
          <cell r="AC62">
            <v>447.18454123769544</v>
          </cell>
          <cell r="AD62">
            <v>423.32412384856542</v>
          </cell>
          <cell r="AE62">
            <v>438.02851510335842</v>
          </cell>
          <cell r="AF62">
            <v>460.18310811530631</v>
          </cell>
        </row>
        <row r="77">
          <cell r="J77">
            <v>332.08278811386032</v>
          </cell>
          <cell r="AG77">
            <v>95.368195216762501</v>
          </cell>
          <cell r="AH77">
            <v>109.65611686084046</v>
          </cell>
          <cell r="AI77">
            <v>95.832198050813744</v>
          </cell>
          <cell r="AK77">
            <v>62.335388896756335</v>
          </cell>
        </row>
        <row r="78">
          <cell r="J78">
            <v>384.81968621233722</v>
          </cell>
          <cell r="AG78">
            <v>66.025993485719624</v>
          </cell>
          <cell r="AH78">
            <v>111.40472351466387</v>
          </cell>
          <cell r="AI78">
            <v>111.51860765796299</v>
          </cell>
          <cell r="AK78">
            <v>99.070944026477619</v>
          </cell>
        </row>
        <row r="82">
          <cell r="E82">
            <v>2994.8302401599999</v>
          </cell>
          <cell r="F82">
            <v>2733.6444641092758</v>
          </cell>
          <cell r="G82">
            <v>2520.0780314761505</v>
          </cell>
          <cell r="H82">
            <v>2710.4056009445749</v>
          </cell>
          <cell r="I82">
            <v>3147.8127596194618</v>
          </cell>
          <cell r="J82">
            <v>4180.6437470566161</v>
          </cell>
          <cell r="M82">
            <v>788.17562763000001</v>
          </cell>
          <cell r="N82">
            <v>778.30667939</v>
          </cell>
          <cell r="O82">
            <v>748.20748497000011</v>
          </cell>
          <cell r="P82">
            <v>680.1404481699999</v>
          </cell>
          <cell r="Q82">
            <v>718.98068997633516</v>
          </cell>
          <cell r="R82">
            <v>735.14172777554472</v>
          </cell>
          <cell r="S82">
            <v>707.85149129698755</v>
          </cell>
          <cell r="T82">
            <v>571.67055506040822</v>
          </cell>
          <cell r="U82">
            <v>559.62567404996639</v>
          </cell>
          <cell r="V82">
            <v>675.71153276272912</v>
          </cell>
          <cell r="W82">
            <v>708.44410554492129</v>
          </cell>
          <cell r="X82">
            <v>576.2967191185337</v>
          </cell>
          <cell r="Y82">
            <v>585.38141309832213</v>
          </cell>
          <cell r="Z82">
            <v>662.7685315033965</v>
          </cell>
          <cell r="AA82">
            <v>726.76794632583665</v>
          </cell>
          <cell r="AB82">
            <v>735.48771001701971</v>
          </cell>
        </row>
        <row r="83">
          <cell r="E83">
            <v>1887.7082992288531</v>
          </cell>
          <cell r="F83">
            <v>2205.3436792110383</v>
          </cell>
          <cell r="G83">
            <v>2069.2084479524856</v>
          </cell>
          <cell r="H83">
            <v>2293.261499388771</v>
          </cell>
          <cell r="I83">
            <v>2783.3937401437024</v>
          </cell>
          <cell r="J83">
            <v>3380.9078029753691</v>
          </cell>
          <cell r="M83">
            <v>455.37404693000008</v>
          </cell>
          <cell r="N83">
            <v>484.89340971000001</v>
          </cell>
          <cell r="O83">
            <v>470.7897673299999</v>
          </cell>
          <cell r="P83">
            <v>476.65107525885321</v>
          </cell>
          <cell r="Q83">
            <v>531.01838593263017</v>
          </cell>
          <cell r="R83">
            <v>586.24877509609632</v>
          </cell>
          <cell r="S83">
            <v>587.5878248062013</v>
          </cell>
          <cell r="T83">
            <v>500.48869337611052</v>
          </cell>
          <cell r="U83">
            <v>534.58313220337948</v>
          </cell>
          <cell r="V83">
            <v>549.88789258137297</v>
          </cell>
          <cell r="W83">
            <v>507.0473253158379</v>
          </cell>
          <cell r="X83">
            <v>477.69009785189525</v>
          </cell>
          <cell r="Y83">
            <v>482.58276713852695</v>
          </cell>
          <cell r="Z83">
            <v>638.27635264241849</v>
          </cell>
          <cell r="AA83">
            <v>597.77957680554073</v>
          </cell>
          <cell r="AB83">
            <v>574.62280280228492</v>
          </cell>
          <cell r="AG83">
            <v>830.98715984198168</v>
          </cell>
          <cell r="AH83">
            <v>862.76466633370887</v>
          </cell>
          <cell r="AI83">
            <v>880.9612577867216</v>
          </cell>
          <cell r="AK83">
            <v>909.16157086667909</v>
          </cell>
        </row>
        <row r="84">
          <cell r="E84">
            <v>2573.4308553279434</v>
          </cell>
          <cell r="F84">
            <v>2570.2792484850856</v>
          </cell>
          <cell r="G84">
            <v>2255.9933338710425</v>
          </cell>
          <cell r="H84">
            <v>2211.4562468731283</v>
          </cell>
          <cell r="I84">
            <v>2506.8596071859965</v>
          </cell>
          <cell r="J84">
            <v>3179.4576793759588</v>
          </cell>
          <cell r="M84">
            <v>618.30846801000087</v>
          </cell>
          <cell r="N84">
            <v>636.49421589999986</v>
          </cell>
          <cell r="O84">
            <v>658.27236723999897</v>
          </cell>
          <cell r="P84">
            <v>660.35580417794324</v>
          </cell>
          <cell r="Q84">
            <v>637.14893607422653</v>
          </cell>
          <cell r="R84">
            <v>650.96026257835911</v>
          </cell>
          <cell r="S84">
            <v>686.04595172681104</v>
          </cell>
          <cell r="T84">
            <v>596.12409810568909</v>
          </cell>
          <cell r="U84">
            <v>549.48554015258537</v>
          </cell>
          <cell r="V84">
            <v>616.74684225510282</v>
          </cell>
          <cell r="W84">
            <v>548.44119552512996</v>
          </cell>
          <cell r="X84">
            <v>541.31975593822426</v>
          </cell>
          <cell r="Y84">
            <v>535.65553055449368</v>
          </cell>
          <cell r="Z84">
            <v>587.69532854624208</v>
          </cell>
          <cell r="AA84">
            <v>553.30601277706899</v>
          </cell>
          <cell r="AB84">
            <v>534.79937499532332</v>
          </cell>
          <cell r="AG84">
            <v>709.8197298104086</v>
          </cell>
          <cell r="AH84">
            <v>764.09035558784831</v>
          </cell>
          <cell r="AI84">
            <v>845.1761723698047</v>
          </cell>
          <cell r="AK84">
            <v>1035.9053988896831</v>
          </cell>
        </row>
        <row r="103">
          <cell r="F103">
            <v>7.3134795360273976</v>
          </cell>
          <cell r="G103">
            <v>8.2030046986301368</v>
          </cell>
          <cell r="H103">
            <v>10.178894686942213</v>
          </cell>
          <cell r="I103">
            <v>10.380801593413702</v>
          </cell>
          <cell r="J103">
            <v>11.846721627691679</v>
          </cell>
          <cell r="AC103">
            <v>2.5281743660283831</v>
          </cell>
          <cell r="AD103">
            <v>2.5673803761454876</v>
          </cell>
          <cell r="AE103">
            <v>2.6012438064418326</v>
          </cell>
          <cell r="AF103">
            <v>2.684003044797997</v>
          </cell>
          <cell r="AG103">
            <v>2.659591722756026</v>
          </cell>
          <cell r="AH103">
            <v>2.770971289842965</v>
          </cell>
          <cell r="AI103">
            <v>3.1466637336422321</v>
          </cell>
          <cell r="AJ103">
            <v>3.2694948814504525</v>
          </cell>
        </row>
        <row r="104">
          <cell r="F104">
            <v>4.9535969087390601</v>
          </cell>
          <cell r="G104">
            <v>5.8647253580309915</v>
          </cell>
          <cell r="H104">
            <v>7.5059448371180011</v>
          </cell>
          <cell r="I104">
            <v>7.6479550689225952</v>
          </cell>
          <cell r="J104">
            <v>8.8963408827635053</v>
          </cell>
          <cell r="AC104">
            <v>1.8826772716757998</v>
          </cell>
          <cell r="AD104">
            <v>1.8795377175242745</v>
          </cell>
          <cell r="AE104">
            <v>1.8994715937878535</v>
          </cell>
          <cell r="AF104">
            <v>1.9862684859346675</v>
          </cell>
          <cell r="AG104">
            <v>1.9609642265712106</v>
          </cell>
          <cell r="AH104">
            <v>2.0617512537799092</v>
          </cell>
          <cell r="AI104">
            <v>2.3881383284692181</v>
          </cell>
          <cell r="AJ104">
            <v>2.4854870739431649</v>
          </cell>
        </row>
        <row r="105">
          <cell r="F105">
            <v>0.55000000000000004</v>
          </cell>
          <cell r="G105">
            <v>0.55000000000000016</v>
          </cell>
          <cell r="H105">
            <v>0.55000000000000016</v>
          </cell>
          <cell r="I105">
            <v>0.55000000000000004</v>
          </cell>
          <cell r="J105">
            <v>0.55000000000000004</v>
          </cell>
          <cell r="AC105">
            <v>0.13561643835616441</v>
          </cell>
          <cell r="AD105">
            <v>0.13712328767123289</v>
          </cell>
          <cell r="AE105">
            <v>0.13863013698630133</v>
          </cell>
          <cell r="AF105">
            <v>0.13863013698630133</v>
          </cell>
          <cell r="AG105">
            <v>0.13561643835616441</v>
          </cell>
          <cell r="AH105">
            <v>0.13712328767123289</v>
          </cell>
          <cell r="AI105">
            <v>0.13863013698630133</v>
          </cell>
          <cell r="AJ105">
            <v>0.13863013698630133</v>
          </cell>
        </row>
        <row r="106">
          <cell r="F106">
            <v>0.60055170569856675</v>
          </cell>
          <cell r="G106">
            <v>0.46623587803380839</v>
          </cell>
          <cell r="H106">
            <v>0.68668290315119662</v>
          </cell>
          <cell r="I106">
            <v>0.72352580569230251</v>
          </cell>
          <cell r="J106">
            <v>0.76319130521214373</v>
          </cell>
          <cell r="AC106">
            <v>0.15541582145533914</v>
          </cell>
          <cell r="AD106">
            <v>0.18952484737403022</v>
          </cell>
          <cell r="AE106">
            <v>0.19221416860602938</v>
          </cell>
          <cell r="AF106">
            <v>0.18637096825690391</v>
          </cell>
          <cell r="AG106">
            <v>0.18766848031563488</v>
          </cell>
          <cell r="AH106">
            <v>0.18719350601450679</v>
          </cell>
          <cell r="AI106">
            <v>0.19294314176701466</v>
          </cell>
          <cell r="AJ106">
            <v>0.19538617711498735</v>
          </cell>
        </row>
        <row r="107">
          <cell r="F107">
            <v>8.9411594520547949E-2</v>
          </cell>
          <cell r="G107">
            <v>0.10950600000000001</v>
          </cell>
          <cell r="H107">
            <v>0.13887314494976341</v>
          </cell>
          <cell r="I107">
            <v>0.18232102463729086</v>
          </cell>
          <cell r="J107">
            <v>0.2674620386626595</v>
          </cell>
          <cell r="AC107">
            <v>4.4955869088647057E-2</v>
          </cell>
          <cell r="AD107">
            <v>4.545537874518759E-2</v>
          </cell>
          <cell r="AE107">
            <v>4.5954888401728108E-2</v>
          </cell>
          <cell r="AF107">
            <v>4.5954888401728108E-2</v>
          </cell>
          <cell r="AG107">
            <v>6.3941630809295283E-2</v>
          </cell>
          <cell r="AH107">
            <v>6.4652093373843006E-2</v>
          </cell>
          <cell r="AI107">
            <v>6.5362555938390729E-2</v>
          </cell>
          <cell r="AJ107">
            <v>7.3505758541130464E-2</v>
          </cell>
        </row>
        <row r="108">
          <cell r="F108">
            <v>1.1199193270692234</v>
          </cell>
          <cell r="G108">
            <v>1.2125374625653369</v>
          </cell>
          <cell r="H108">
            <v>1.2973938017232522</v>
          </cell>
          <cell r="I108">
            <v>1.2769996941615116</v>
          </cell>
          <cell r="J108">
            <v>1.3697274010533698</v>
          </cell>
          <cell r="AC108">
            <v>0.30950896545243267</v>
          </cell>
          <cell r="AD108">
            <v>0.31573914483076232</v>
          </cell>
          <cell r="AE108">
            <v>0.3249730186599204</v>
          </cell>
          <cell r="AF108">
            <v>0.32677856521839604</v>
          </cell>
          <cell r="AG108">
            <v>0.31140094670372076</v>
          </cell>
          <cell r="AH108">
            <v>0.3202511490034729</v>
          </cell>
          <cell r="AI108">
            <v>0.36158957048130724</v>
          </cell>
          <cell r="AJ108">
            <v>0.3764857348648688</v>
          </cell>
        </row>
        <row r="110">
          <cell r="AC110">
            <v>2.1881375496729887</v>
          </cell>
          <cell r="AD110">
            <v>2.2228976203174398</v>
          </cell>
          <cell r="AE110">
            <v>2.3866285300104813</v>
          </cell>
          <cell r="AF110">
            <v>2.3056040084511196</v>
          </cell>
          <cell r="AG110">
            <v>2.325123570352289</v>
          </cell>
          <cell r="AH110">
            <v>2.5462493404533282</v>
          </cell>
          <cell r="AI110">
            <v>2.7299829088126062</v>
          </cell>
          <cell r="AJ110">
            <v>2.8180427808010728</v>
          </cell>
          <cell r="AK110">
            <v>2.9662154634429299</v>
          </cell>
        </row>
        <row r="111">
          <cell r="F111">
            <v>4.2595613993099999</v>
          </cell>
          <cell r="G111">
            <v>5.0148141653679383</v>
          </cell>
          <cell r="H111">
            <v>6.5865824539078757</v>
          </cell>
          <cell r="I111">
            <v>6.8440673728290733</v>
          </cell>
          <cell r="J111">
            <v>7.8044171427714923</v>
          </cell>
          <cell r="AC111">
            <v>1.639802019738589</v>
          </cell>
          <cell r="AD111">
            <v>1.6938011387782994</v>
          </cell>
          <cell r="AE111">
            <v>1.8042193126063748</v>
          </cell>
          <cell r="AF111">
            <v>1.7062446095858086</v>
          </cell>
          <cell r="AG111">
            <v>1.7018559285566861</v>
          </cell>
          <cell r="AH111">
            <v>1.9098585858740802</v>
          </cell>
          <cell r="AI111">
            <v>2.0524919314288792</v>
          </cell>
          <cell r="AJ111">
            <v>2.140210696911848</v>
          </cell>
          <cell r="AK111">
            <v>2.3333884758942895</v>
          </cell>
          <cell r="AL111">
            <v>2.4506633844146557</v>
          </cell>
          <cell r="AM111">
            <v>2.5003933216783798</v>
          </cell>
          <cell r="AN111">
            <v>2.0802234545371041</v>
          </cell>
        </row>
        <row r="112">
          <cell r="F112">
            <v>0.56121045000000003</v>
          </cell>
          <cell r="G112">
            <v>0.477611142989955</v>
          </cell>
          <cell r="H112">
            <v>0.40781135000012803</v>
          </cell>
          <cell r="I112">
            <v>0.47833650999999999</v>
          </cell>
          <cell r="J112">
            <v>0.515221407114828</v>
          </cell>
          <cell r="AC112">
            <v>0.11330808000000001</v>
          </cell>
          <cell r="AD112">
            <v>6.8986330002450025E-2</v>
          </cell>
          <cell r="AE112">
            <v>0.14274036999352804</v>
          </cell>
          <cell r="AF112">
            <v>0.15330173000402195</v>
          </cell>
          <cell r="AG112">
            <v>0.13361228998567701</v>
          </cell>
          <cell r="AH112">
            <v>0.12905539001432301</v>
          </cell>
          <cell r="AI112">
            <v>0.11966583695244003</v>
          </cell>
          <cell r="AJ112">
            <v>0.13288789016238797</v>
          </cell>
          <cell r="AK112">
            <v>3.0142179124515701E-2</v>
          </cell>
          <cell r="AL112">
            <v>0.10320364661772841</v>
          </cell>
          <cell r="AM112">
            <v>0.1261716623920339</v>
          </cell>
          <cell r="AN112">
            <v>0.152849617778408</v>
          </cell>
        </row>
        <row r="113">
          <cell r="F113">
            <v>0.42347980400000002</v>
          </cell>
          <cell r="G113">
            <v>0.37596211976999999</v>
          </cell>
          <cell r="H113">
            <v>0.49787822788500008</v>
          </cell>
          <cell r="I113">
            <v>0.53624460316899991</v>
          </cell>
          <cell r="J113">
            <v>0.64575842747979195</v>
          </cell>
          <cell r="AC113">
            <v>0.12994299532999998</v>
          </cell>
          <cell r="AD113">
            <v>0.13580275782581866</v>
          </cell>
          <cell r="AE113">
            <v>0.14934345366490381</v>
          </cell>
          <cell r="AF113">
            <v>0.12115539634827749</v>
          </cell>
          <cell r="AG113">
            <v>0.15176100810999998</v>
          </cell>
          <cell r="AH113">
            <v>0.15600998326198581</v>
          </cell>
          <cell r="AI113">
            <v>0.174347731241078</v>
          </cell>
          <cell r="AJ113">
            <v>0.16363970486672821</v>
          </cell>
          <cell r="AK113">
            <v>0.1932814435412937</v>
          </cell>
          <cell r="AL113">
            <v>0.15649025731201682</v>
          </cell>
          <cell r="AM113">
            <v>0.19174182729490544</v>
          </cell>
          <cell r="AN113">
            <v>0.194044467807584</v>
          </cell>
        </row>
        <row r="114">
          <cell r="F114">
            <v>7.3296259999999988E-2</v>
          </cell>
          <cell r="G114">
            <v>7.93185E-2</v>
          </cell>
          <cell r="H114">
            <v>9.087656999999999E-2</v>
          </cell>
          <cell r="I114">
            <v>0.11975224433522001</v>
          </cell>
          <cell r="J114">
            <v>0.16195526120151002</v>
          </cell>
          <cell r="AC114">
            <v>2.4502819975829995E-2</v>
          </cell>
          <cell r="AD114">
            <v>4.0054430020189997E-2</v>
          </cell>
          <cell r="AE114">
            <v>2.3654410004186006E-2</v>
          </cell>
          <cell r="AF114">
            <v>3.1540584335013999E-2</v>
          </cell>
          <cell r="AG114">
            <v>3.5802308348569997E-2</v>
          </cell>
          <cell r="AH114">
            <v>3.9279474138140001E-2</v>
          </cell>
          <cell r="AI114">
            <v>3.8863155432599904E-2</v>
          </cell>
          <cell r="AJ114">
            <v>4.8010323282200104E-2</v>
          </cell>
          <cell r="AK114">
            <v>5.1912151318439993E-2</v>
          </cell>
          <cell r="AL114">
            <v>5.5308345067650005E-2</v>
          </cell>
          <cell r="AM114">
            <v>5.1392576889270007E-2</v>
          </cell>
          <cell r="AN114">
            <v>5.4168259298239985E-2</v>
          </cell>
        </row>
        <row r="115">
          <cell r="F115">
            <v>0.93186927769999994</v>
          </cell>
          <cell r="G115">
            <v>1.0758913471357541</v>
          </cell>
          <cell r="H115">
            <v>1.1457790637170431</v>
          </cell>
          <cell r="I115">
            <v>1.1248669781187377</v>
          </cell>
          <cell r="J115">
            <v>1.2920463618516722</v>
          </cell>
          <cell r="AC115">
            <v>0.28058163462856961</v>
          </cell>
          <cell r="AD115">
            <v>0.28425296369068137</v>
          </cell>
          <cell r="AE115">
            <v>0.26667098374148862</v>
          </cell>
          <cell r="AF115">
            <v>0.2933616881779979</v>
          </cell>
          <cell r="AG115">
            <v>0.30209203535135537</v>
          </cell>
          <cell r="AH115">
            <v>0.3120459071647993</v>
          </cell>
          <cell r="AI115">
            <v>0.34461425375760907</v>
          </cell>
          <cell r="AJ115">
            <v>0.3332941655779087</v>
          </cell>
          <cell r="AK115">
            <v>0.35749121356439123</v>
          </cell>
          <cell r="AL115">
            <v>0.38221239236349808</v>
          </cell>
          <cell r="AM115">
            <v>0.47531728907065368</v>
          </cell>
          <cell r="AN115">
            <v>0.39910647023229084</v>
          </cell>
        </row>
        <row r="124">
          <cell r="F124">
            <v>568.29906605152269</v>
          </cell>
          <cell r="G124">
            <v>640.42156766553444</v>
          </cell>
          <cell r="H124">
            <v>775.45872294461094</v>
          </cell>
          <cell r="I124">
            <v>1004.2450267286727</v>
          </cell>
          <cell r="J124">
            <v>1441.4048150543263</v>
          </cell>
        </row>
        <row r="125">
          <cell r="F125">
            <v>256.10232138037674</v>
          </cell>
          <cell r="G125">
            <v>274.49130559826688</v>
          </cell>
          <cell r="H125">
            <v>384.40045705043144</v>
          </cell>
          <cell r="I125">
            <v>414.43257584586803</v>
          </cell>
          <cell r="J125">
            <v>791.25932461139712</v>
          </cell>
          <cell r="L125">
            <v>754.02697305483707</v>
          </cell>
          <cell r="AC125">
            <v>90.325191414079768</v>
          </cell>
          <cell r="AD125">
            <v>95.927999367064587</v>
          </cell>
          <cell r="AE125">
            <v>114.53996362947511</v>
          </cell>
          <cell r="AG125">
            <v>141.677072929177</v>
          </cell>
          <cell r="AH125">
            <v>222.25367198897692</v>
          </cell>
          <cell r="AI125">
            <v>256.12137974294541</v>
          </cell>
        </row>
        <row r="126">
          <cell r="F126">
            <v>147.15237692783592</v>
          </cell>
          <cell r="G126">
            <v>130.32596078748114</v>
          </cell>
          <cell r="H126">
            <v>65.108701235101975</v>
          </cell>
          <cell r="I126">
            <v>144.84556075440855</v>
          </cell>
          <cell r="J126">
            <v>231.85201335224656</v>
          </cell>
          <cell r="L126">
            <v>74.734633634771782</v>
          </cell>
          <cell r="AC126">
            <v>28.361656925481764</v>
          </cell>
          <cell r="AD126">
            <v>18.719897867032604</v>
          </cell>
          <cell r="AE126">
            <v>45.258099023842512</v>
          </cell>
          <cell r="AG126">
            <v>72.852467943142813</v>
          </cell>
          <cell r="AH126">
            <v>56.729531428859985</v>
          </cell>
          <cell r="AI126">
            <v>51.784844549775379</v>
          </cell>
        </row>
        <row r="127">
          <cell r="F127">
            <v>38.701823673777888</v>
          </cell>
          <cell r="G127">
            <v>44.469995254562008</v>
          </cell>
          <cell r="H127">
            <v>108.03667201602629</v>
          </cell>
          <cell r="I127">
            <v>228.98878480775079</v>
          </cell>
          <cell r="J127">
            <v>158.3382774989025</v>
          </cell>
          <cell r="L127">
            <v>40.430263148372205</v>
          </cell>
          <cell r="AC127">
            <v>54.137112807437305</v>
          </cell>
          <cell r="AD127">
            <v>64.464929457931703</v>
          </cell>
          <cell r="AE127">
            <v>73.970106605962556</v>
          </cell>
          <cell r="AG127">
            <v>48.231147900996341</v>
          </cell>
          <cell r="AH127">
            <v>43.9075812768655</v>
          </cell>
          <cell r="AI127">
            <v>43.783514749477902</v>
          </cell>
        </row>
        <row r="128">
          <cell r="F128">
            <v>26.408619519999995</v>
          </cell>
          <cell r="G128">
            <v>24.194469387075294</v>
          </cell>
          <cell r="H128">
            <v>28.86399615221616</v>
          </cell>
          <cell r="I128">
            <v>36.941646602164624</v>
          </cell>
          <cell r="J128">
            <v>47.663313660301952</v>
          </cell>
          <cell r="L128">
            <v>71.486852217800148</v>
          </cell>
          <cell r="AC128">
            <v>7.8563771290939739</v>
          </cell>
          <cell r="AD128">
            <v>8.9886997431169622</v>
          </cell>
          <cell r="AE128">
            <v>10.010859569718184</v>
          </cell>
          <cell r="AG128">
            <v>10.649686406083703</v>
          </cell>
          <cell r="AH128">
            <v>13.258480124578597</v>
          </cell>
          <cell r="AI128">
            <v>10.779418492455914</v>
          </cell>
        </row>
        <row r="129">
          <cell r="F129">
            <v>106.11113766953206</v>
          </cell>
          <cell r="G129">
            <v>165.53160548728249</v>
          </cell>
          <cell r="H129">
            <v>176.23446860906452</v>
          </cell>
          <cell r="I129">
            <v>180.75451847093157</v>
          </cell>
          <cell r="J129">
            <v>211.34695464767543</v>
          </cell>
          <cell r="L129">
            <v>221.97077801906227</v>
          </cell>
          <cell r="AC129">
            <v>38.613163698136162</v>
          </cell>
          <cell r="AD129">
            <v>50.04843548528158</v>
          </cell>
          <cell r="AE129">
            <v>45.047940623293343</v>
          </cell>
          <cell r="AG129">
            <v>48.570064751817092</v>
          </cell>
          <cell r="AH129">
            <v>49.448834301857588</v>
          </cell>
          <cell r="AI129">
            <v>49.16008432349058</v>
          </cell>
        </row>
        <row r="130">
          <cell r="F130">
            <v>-6.1772131199999443</v>
          </cell>
          <cell r="G130">
            <v>1.4082311508666761</v>
          </cell>
          <cell r="H130">
            <v>12.814427881770596</v>
          </cell>
          <cell r="I130">
            <v>-1.7180597524509729</v>
          </cell>
          <cell r="J130">
            <v>0.94493128380267333</v>
          </cell>
          <cell r="L130">
            <v>-15.849494639543101</v>
          </cell>
          <cell r="AC130">
            <v>-0.48645422308488562</v>
          </cell>
          <cell r="AD130">
            <v>0.35724785190524533</v>
          </cell>
          <cell r="AE130">
            <v>2.4226441238764749</v>
          </cell>
          <cell r="AG130">
            <v>4.2428620738614615</v>
          </cell>
          <cell r="AH130">
            <v>2.8386775310820784</v>
          </cell>
          <cell r="AI130">
            <v>-2.6867938398044817</v>
          </cell>
        </row>
        <row r="132">
          <cell r="F132">
            <v>7509.2737144666353</v>
          </cell>
          <cell r="G132">
            <v>6845.2786040171941</v>
          </cell>
          <cell r="H132">
            <v>7215.1220239255199</v>
          </cell>
          <cell r="I132">
            <v>8438.0660941727037</v>
          </cell>
          <cell r="J132">
            <v>10741.009230502443</v>
          </cell>
        </row>
        <row r="133">
          <cell r="F133">
            <v>4727.252492657658</v>
          </cell>
          <cell r="G133">
            <v>4330.9021112881828</v>
          </cell>
          <cell r="H133">
            <v>4656.1166255314465</v>
          </cell>
          <cell r="I133">
            <v>5365.7870111511311</v>
          </cell>
          <cell r="J133">
            <v>6996.1163803721629</v>
          </cell>
          <cell r="Q133">
            <v>1238.8050173243387</v>
          </cell>
          <cell r="R133">
            <v>1226.6500755880247</v>
          </cell>
          <cell r="S133">
            <v>1255.5255333775781</v>
          </cell>
          <cell r="U133">
            <v>1014.2653372286402</v>
          </cell>
          <cell r="V133">
            <v>1165.5566202978457</v>
          </cell>
          <cell r="W133">
            <v>1145.9929191870106</v>
          </cell>
          <cell r="Y133">
            <v>1012.6632434028933</v>
          </cell>
          <cell r="Z133">
            <v>1230.2122484910531</v>
          </cell>
          <cell r="AA133">
            <v>1228.9337263007535</v>
          </cell>
          <cell r="AC133">
            <v>1306.1145894657552</v>
          </cell>
          <cell r="AD133">
            <v>1362.0281665500586</v>
          </cell>
          <cell r="AE133">
            <v>1381.2894432218022</v>
          </cell>
          <cell r="AG133">
            <v>1496.1038351668369</v>
          </cell>
          <cell r="AH133">
            <v>1698.4441692154812</v>
          </cell>
          <cell r="AI133">
            <v>1946.7716556271448</v>
          </cell>
        </row>
        <row r="134">
          <cell r="F134">
            <v>606.55219835000003</v>
          </cell>
          <cell r="G134">
            <v>410.30123374999783</v>
          </cell>
          <cell r="H134">
            <v>311.35242920999889</v>
          </cell>
          <cell r="I134">
            <v>422.34968029999942</v>
          </cell>
          <cell r="J134">
            <v>451.54955017999998</v>
          </cell>
          <cell r="Q134">
            <v>150.84969474000002</v>
          </cell>
          <cell r="R134">
            <v>152.25445946999997</v>
          </cell>
          <cell r="S134">
            <v>162.96139596000003</v>
          </cell>
          <cell r="U134">
            <v>114.12355999000008</v>
          </cell>
          <cell r="V134">
            <v>129.96070874999975</v>
          </cell>
          <cell r="W134">
            <v>91.460369450000798</v>
          </cell>
          <cell r="Y134">
            <v>57.022611019999999</v>
          </cell>
          <cell r="Z134">
            <v>74.021217599999829</v>
          </cell>
          <cell r="AA134">
            <v>86.203403060000227</v>
          </cell>
          <cell r="AC134">
            <v>94.280075359999998</v>
          </cell>
          <cell r="AD134">
            <v>81.999352060000078</v>
          </cell>
          <cell r="AE134">
            <v>118.94422906999844</v>
          </cell>
          <cell r="AG134">
            <v>123.67445235</v>
          </cell>
          <cell r="AH134">
            <v>112.24243168999999</v>
          </cell>
          <cell r="AI134">
            <v>108.89173606000006</v>
          </cell>
        </row>
        <row r="135">
          <cell r="F135">
            <v>686.35794115626959</v>
          </cell>
          <cell r="G135">
            <v>526.78415422293017</v>
          </cell>
          <cell r="H135">
            <v>708.29602728488862</v>
          </cell>
          <cell r="I135">
            <v>917.42275871039431</v>
          </cell>
          <cell r="J135">
            <v>1061.1960923326353</v>
          </cell>
          <cell r="Q135">
            <v>186.13604320295843</v>
          </cell>
          <cell r="R135">
            <v>200.27071818292615</v>
          </cell>
          <cell r="S135">
            <v>175.35300461895457</v>
          </cell>
          <cell r="U135">
            <v>132.04948595336259</v>
          </cell>
          <cell r="V135">
            <v>144.33645710237261</v>
          </cell>
          <cell r="W135">
            <v>135.63309185897415</v>
          </cell>
          <cell r="Y135">
            <v>128.55237495292241</v>
          </cell>
          <cell r="Z135">
            <v>191.43586600907207</v>
          </cell>
          <cell r="AA135">
            <v>194.10925322812167</v>
          </cell>
          <cell r="AC135">
            <v>228.60669865408227</v>
          </cell>
          <cell r="AD135">
            <v>239.01571321258507</v>
          </cell>
          <cell r="AE135">
            <v>233.53567479012838</v>
          </cell>
          <cell r="AG135">
            <v>258.75219842245463</v>
          </cell>
          <cell r="AH135">
            <v>286.25035116723774</v>
          </cell>
          <cell r="AI135">
            <v>282.89009330341355</v>
          </cell>
        </row>
        <row r="136">
          <cell r="F136">
            <v>159.32506297999998</v>
          </cell>
          <cell r="G136">
            <v>148.86460547724946</v>
          </cell>
          <cell r="H136">
            <v>154.32645123407303</v>
          </cell>
          <cell r="I136">
            <v>181.76263036614966</v>
          </cell>
          <cell r="J136">
            <v>249.1626561128443</v>
          </cell>
          <cell r="Q136">
            <v>36.731490090000001</v>
          </cell>
          <cell r="R136">
            <v>43.021204859999997</v>
          </cell>
          <cell r="S136">
            <v>38.674941620000013</v>
          </cell>
          <cell r="U136">
            <v>37.115181213223288</v>
          </cell>
          <cell r="V136">
            <v>40.962508129462094</v>
          </cell>
          <cell r="W136">
            <v>36.206728137218505</v>
          </cell>
          <cell r="Y136">
            <v>35.090095889164651</v>
          </cell>
          <cell r="Z136">
            <v>44.008402168148152</v>
          </cell>
          <cell r="AA136">
            <v>38.889514797361429</v>
          </cell>
          <cell r="AC136">
            <v>41.23072923125585</v>
          </cell>
          <cell r="AD136">
            <v>46.279016101379611</v>
          </cell>
          <cell r="AE136">
            <v>45.410331028949116</v>
          </cell>
          <cell r="AG136">
            <v>51.824174854632233</v>
          </cell>
          <cell r="AH136">
            <v>59.678343268960553</v>
          </cell>
          <cell r="AI136">
            <v>59.806210273338735</v>
          </cell>
        </row>
        <row r="137">
          <cell r="F137">
            <v>1869.8717344126553</v>
          </cell>
          <cell r="G137">
            <v>1863.6328796987268</v>
          </cell>
          <cell r="H137">
            <v>1821.8246822878502</v>
          </cell>
          <cell r="I137">
            <v>2112.1332024393214</v>
          </cell>
          <cell r="J137">
            <v>2746.8221225964057</v>
          </cell>
          <cell r="Q137">
            <v>405.27227774197752</v>
          </cell>
          <cell r="R137">
            <v>486.32860885242144</v>
          </cell>
          <cell r="S137">
            <v>496.88082122818611</v>
          </cell>
          <cell r="U137">
            <v>447.66515992081719</v>
          </cell>
          <cell r="V137">
            <v>492.44315049328833</v>
          </cell>
          <cell r="W137">
            <v>463.41730184315924</v>
          </cell>
          <cell r="Y137">
            <v>460.56473192071985</v>
          </cell>
          <cell r="Z137">
            <v>463.88644299409566</v>
          </cell>
          <cell r="AA137">
            <v>443.68862119849086</v>
          </cell>
          <cell r="AC137">
            <v>505.75036604452674</v>
          </cell>
          <cell r="AD137">
            <v>491.77106875137076</v>
          </cell>
          <cell r="AE137">
            <v>538.56444574627449</v>
          </cell>
          <cell r="AG137">
            <v>645.98477571073499</v>
          </cell>
          <cell r="AH137">
            <v>634.04991068921879</v>
          </cell>
          <cell r="AI137">
            <v>714.18865700318486</v>
          </cell>
        </row>
        <row r="138">
          <cell r="F138">
            <v>-540.09203775118249</v>
          </cell>
          <cell r="G138">
            <v>-435.2051711374105</v>
          </cell>
          <cell r="H138">
            <v>-436.79286834178333</v>
          </cell>
          <cell r="I138">
            <v>-561.38917601783669</v>
          </cell>
          <cell r="J138">
            <v>-763.83757218610151</v>
          </cell>
          <cell r="Q138">
            <v>-130.64651111608248</v>
          </cell>
          <cell r="R138">
            <v>-136.17430150337211</v>
          </cell>
          <cell r="S138">
            <v>-147.91042897471868</v>
          </cell>
          <cell r="U138">
            <v>-101.52437790011187</v>
          </cell>
          <cell r="V138">
            <v>-130.91317717376387</v>
          </cell>
          <cell r="W138">
            <v>-108.7777840904738</v>
          </cell>
          <cell r="Y138">
            <v>-90.273346394357631</v>
          </cell>
          <cell r="Z138">
            <v>-114.82396457031172</v>
          </cell>
          <cell r="AA138">
            <v>-113.97098267628098</v>
          </cell>
          <cell r="AC138">
            <v>-135.01285899854071</v>
          </cell>
          <cell r="AD138">
            <v>-132.40547526947188</v>
          </cell>
          <cell r="AE138">
            <v>-144.21558219685849</v>
          </cell>
          <cell r="AG138">
            <v>-162.32418657814662</v>
          </cell>
          <cell r="AH138">
            <v>-172.28434500629567</v>
          </cell>
          <cell r="AI138">
            <v>-192.21830263406369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3">
          <cell r="H43">
            <v>10470.313663308314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10-1 Media"/>
      <sheetName val="10-cut"/>
      <sheetName val="TB Worksheet"/>
      <sheetName val="DealerData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DEP12"/>
      <sheetName val="เครื่องตกแต่ง"/>
      <sheetName val="อาคาร"/>
      <sheetName val="part-import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03_"/>
      <sheetName val="U-5.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>
        <row r="10">
          <cell r="F10">
            <v>1746.43</v>
          </cell>
        </row>
      </sheetData>
      <sheetData sheetId="6">
        <row r="10">
          <cell r="F10">
            <v>1746.43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10">
          <cell r="F10">
            <v>1746.43</v>
          </cell>
        </row>
      </sheetData>
      <sheetData sheetId="173"/>
      <sheetData sheetId="174"/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/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/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>
        <row r="10">
          <cell r="F10">
            <v>1746.43</v>
          </cell>
        </row>
      </sheetData>
      <sheetData sheetId="241">
        <row r="10">
          <cell r="F10">
            <v>1746.43</v>
          </cell>
        </row>
      </sheetData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>
        <row r="10">
          <cell r="F10">
            <v>1746.43</v>
          </cell>
        </row>
      </sheetData>
      <sheetData sheetId="253">
        <row r="10">
          <cell r="F10">
            <v>1746.43</v>
          </cell>
        </row>
      </sheetData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 refreshError="1"/>
      <sheetData sheetId="285" refreshError="1"/>
      <sheetData sheetId="286" refreshError="1"/>
      <sheetData sheetId="287"/>
      <sheetData sheetId="288"/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Contract"/>
      <sheetName val="EXPSCHE"/>
      <sheetName val="PROD06"/>
      <sheetName val="PRMT-03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Description and values"/>
      <sheetName val="POLYSOURCE2002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General Assumptions"/>
      <sheetName val="Cover"/>
      <sheetName val="DEPR-1"/>
      <sheetName val="PRMT_05"/>
      <sheetName val="SUMM_QTR"/>
      <sheetName val="ALL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MD&amp;A"/>
      <sheetName val="Control - Fibers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BS"/>
      <sheetName val="P&amp;L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194"/>
  <sheetViews>
    <sheetView tabSelected="1" view="pageBreakPreview" zoomScale="70" zoomScaleNormal="90" zoomScaleSheetLayoutView="70" workbookViewId="0">
      <pane xSplit="5" ySplit="2" topLeftCell="F3" activePane="bottomRight" state="frozen"/>
      <selection activeCell="K84" sqref="K84"/>
      <selection pane="topRight" activeCell="K84" sqref="K84"/>
      <selection pane="bottomLeft" activeCell="K84" sqref="K84"/>
      <selection pane="bottomRight"/>
    </sheetView>
  </sheetViews>
  <sheetFormatPr defaultColWidth="9.1796875" defaultRowHeight="14" outlineLevelRow="1" outlineLevelCol="1" x14ac:dyDescent="0.3"/>
  <cols>
    <col min="1" max="1" width="57" style="26" customWidth="1"/>
    <col min="2" max="3" width="8.81640625" style="19" hidden="1" customWidth="1" outlineLevel="1"/>
    <col min="4" max="4" width="8.1796875" style="19" hidden="1" customWidth="1" outlineLevel="1" collapsed="1"/>
    <col min="5" max="5" width="8.453125" style="19" hidden="1" customWidth="1" outlineLevel="1"/>
    <col min="6" max="7" width="9.08984375" style="19" hidden="1" customWidth="1" outlineLevel="1"/>
    <col min="8" max="8" width="9.08984375" style="19" hidden="1" customWidth="1" outlineLevel="1" collapsed="1"/>
    <col min="9" max="9" width="9.08984375" style="19" hidden="1" customWidth="1" outlineLevel="1"/>
    <col min="10" max="10" width="9.453125" style="19" customWidth="1" collapsed="1"/>
    <col min="11" max="11" width="9.08984375" style="19" hidden="1" customWidth="1"/>
    <col min="12" max="12" width="9.453125" style="19" customWidth="1"/>
    <col min="13" max="31" width="8.1796875" style="156" hidden="1" customWidth="1" outlineLevel="1"/>
    <col min="32" max="32" width="7.54296875" style="156" hidden="1" customWidth="1" outlineLevel="1"/>
    <col min="33" max="33" width="8.54296875" style="156" customWidth="1" collapsed="1"/>
    <col min="34" max="40" width="8.54296875" style="156" customWidth="1"/>
    <col min="41" max="42" width="9.90625" style="183" customWidth="1"/>
    <col min="43" max="46" width="8.7265625" style="156" customWidth="1"/>
    <col min="47" max="50" width="9.54296875" style="156" customWidth="1"/>
    <col min="51" max="51" width="7" style="26" customWidth="1"/>
    <col min="52" max="52" width="7.1796875" style="26" customWidth="1"/>
    <col min="53" max="55" width="6.453125" style="26" customWidth="1"/>
    <col min="56" max="57" width="6.453125" style="156" customWidth="1"/>
    <col min="58" max="58" width="6.453125" style="26" customWidth="1"/>
    <col min="59" max="59" width="7.81640625" style="26" customWidth="1"/>
    <col min="60" max="60" width="3.7265625" style="156" customWidth="1"/>
    <col min="61" max="61" width="6.453125" style="26" customWidth="1" collapsed="1"/>
    <col min="62" max="66" width="6.453125" style="26" customWidth="1"/>
    <col min="67" max="67" width="6.453125" style="26" customWidth="1" collapsed="1"/>
    <col min="68" max="68" width="6.453125" style="26" customWidth="1"/>
    <col min="69" max="69" width="6.453125" style="26" customWidth="1" collapsed="1"/>
    <col min="70" max="81" width="6.453125" style="26" customWidth="1"/>
    <col min="82" max="86" width="7.81640625" style="26" customWidth="1"/>
    <col min="87" max="88" width="10.1796875" style="26" customWidth="1"/>
    <col min="89" max="90" width="10.54296875" style="26" customWidth="1"/>
    <col min="91" max="91" width="10.36328125" style="26" customWidth="1"/>
    <col min="92" max="92" width="11.7265625" style="26" customWidth="1"/>
    <col min="93" max="93" width="11.36328125" style="26" customWidth="1"/>
    <col min="94" max="94" width="10.7265625" style="161" customWidth="1"/>
    <col min="95" max="95" width="10.08984375" style="26" customWidth="1"/>
    <col min="96" max="114" width="9.1796875" style="26"/>
    <col min="115" max="16384" width="9.1796875" style="19"/>
  </cols>
  <sheetData>
    <row r="1" spans="1:114" s="6" customFormat="1" ht="15" customHeight="1" x14ac:dyDescent="0.3">
      <c r="A1" s="190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1"/>
      <c r="AI1" s="1"/>
      <c r="AJ1" s="1"/>
      <c r="AK1" s="1"/>
      <c r="AL1" s="1"/>
      <c r="AM1" s="1"/>
      <c r="AN1" s="4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P1" s="7"/>
    </row>
    <row r="2" spans="1:114" ht="61" customHeight="1" x14ac:dyDescent="0.5">
      <c r="A2" s="195" t="s">
        <v>64</v>
      </c>
      <c r="B2" s="8">
        <v>2010</v>
      </c>
      <c r="C2" s="8">
        <v>2011</v>
      </c>
      <c r="D2" s="8">
        <v>2012</v>
      </c>
      <c r="E2" s="8">
        <v>2013</v>
      </c>
      <c r="F2" s="8">
        <v>2014</v>
      </c>
      <c r="G2" s="8">
        <v>2015</v>
      </c>
      <c r="H2" s="9">
        <v>2016</v>
      </c>
      <c r="I2" s="9">
        <v>2017</v>
      </c>
      <c r="J2" s="191">
        <v>2561</v>
      </c>
      <c r="K2" s="9"/>
      <c r="L2" s="192">
        <v>2562</v>
      </c>
      <c r="M2" s="11" t="s">
        <v>0</v>
      </c>
      <c r="N2" s="12" t="s">
        <v>1</v>
      </c>
      <c r="O2" s="12" t="s">
        <v>2</v>
      </c>
      <c r="P2" s="12" t="s">
        <v>3</v>
      </c>
      <c r="Q2" s="12" t="s">
        <v>4</v>
      </c>
      <c r="R2" s="12" t="s">
        <v>5</v>
      </c>
      <c r="S2" s="12" t="s">
        <v>6</v>
      </c>
      <c r="T2" s="12" t="s">
        <v>7</v>
      </c>
      <c r="U2" s="12" t="s">
        <v>8</v>
      </c>
      <c r="V2" s="12" t="s">
        <v>9</v>
      </c>
      <c r="W2" s="12" t="s">
        <v>10</v>
      </c>
      <c r="X2" s="12" t="s">
        <v>11</v>
      </c>
      <c r="Y2" s="12" t="s">
        <v>12</v>
      </c>
      <c r="Z2" s="12" t="s">
        <v>13</v>
      </c>
      <c r="AA2" s="12" t="s">
        <v>14</v>
      </c>
      <c r="AB2" s="12" t="s">
        <v>15</v>
      </c>
      <c r="AC2" s="12" t="s">
        <v>16</v>
      </c>
      <c r="AD2" s="12" t="s">
        <v>17</v>
      </c>
      <c r="AE2" s="12" t="s">
        <v>18</v>
      </c>
      <c r="AF2" s="13" t="s">
        <v>19</v>
      </c>
      <c r="AG2" s="193" t="s">
        <v>56</v>
      </c>
      <c r="AH2" s="193" t="s">
        <v>57</v>
      </c>
      <c r="AI2" s="193" t="s">
        <v>58</v>
      </c>
      <c r="AJ2" s="193" t="s">
        <v>59</v>
      </c>
      <c r="AK2" s="193" t="s">
        <v>60</v>
      </c>
      <c r="AL2" s="193" t="s">
        <v>61</v>
      </c>
      <c r="AM2" s="193" t="s">
        <v>62</v>
      </c>
      <c r="AN2" s="194" t="s">
        <v>63</v>
      </c>
      <c r="AO2" s="14"/>
      <c r="AP2" s="14"/>
      <c r="AQ2" s="11"/>
      <c r="AR2" s="12"/>
      <c r="AS2" s="12"/>
      <c r="AT2" s="12"/>
      <c r="AU2" s="12"/>
      <c r="AV2" s="12"/>
      <c r="AW2" s="12"/>
      <c r="AX2" s="12"/>
      <c r="AY2" s="15"/>
      <c r="AZ2" s="15"/>
      <c r="BA2" s="15"/>
      <c r="BB2" s="15"/>
      <c r="BC2" s="15"/>
      <c r="BD2" s="15"/>
      <c r="BE2" s="16"/>
      <c r="BF2" s="16"/>
      <c r="BG2" s="16"/>
      <c r="BH2" s="10"/>
      <c r="BI2" s="11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7"/>
      <c r="CJ2" s="18"/>
      <c r="CK2" s="18"/>
      <c r="CL2" s="18"/>
      <c r="CM2" s="18"/>
      <c r="CN2" s="18"/>
      <c r="CO2" s="18"/>
      <c r="CP2" s="10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</row>
    <row r="3" spans="1:114" s="26" customFormat="1" ht="25" x14ac:dyDescent="0.5">
      <c r="A3" s="196" t="s">
        <v>65</v>
      </c>
      <c r="B3" s="20"/>
      <c r="C3" s="21"/>
      <c r="D3" s="21"/>
      <c r="E3" s="21"/>
      <c r="F3" s="21"/>
      <c r="G3" s="21"/>
      <c r="H3" s="21"/>
      <c r="I3" s="22"/>
      <c r="J3" s="22"/>
      <c r="K3" s="22"/>
      <c r="L3" s="197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0"/>
      <c r="AH3" s="21"/>
      <c r="AI3" s="21"/>
      <c r="AJ3" s="21"/>
      <c r="AK3" s="21"/>
      <c r="AL3" s="21"/>
      <c r="AM3" s="21"/>
      <c r="AN3" s="23"/>
      <c r="AO3" s="24"/>
      <c r="AP3" s="24"/>
      <c r="AQ3" s="25"/>
      <c r="AR3" s="25"/>
      <c r="AS3" s="25"/>
      <c r="AT3" s="25"/>
      <c r="AU3" s="25"/>
      <c r="AV3" s="25"/>
      <c r="AW3" s="25"/>
      <c r="AX3" s="25"/>
      <c r="AY3" s="21"/>
      <c r="AZ3" s="22"/>
      <c r="BA3" s="21"/>
      <c r="BB3" s="21"/>
      <c r="BC3" s="21"/>
      <c r="BD3" s="21"/>
      <c r="BE3" s="21"/>
      <c r="BF3" s="22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P3" s="27"/>
    </row>
    <row r="4" spans="1:114" s="26" customFormat="1" hidden="1" outlineLevel="1" x14ac:dyDescent="0.3">
      <c r="A4" s="198" t="s">
        <v>66</v>
      </c>
      <c r="B4" s="29">
        <f>B16/B10</f>
        <v>0.97688991602898356</v>
      </c>
      <c r="C4" s="30">
        <f t="shared" ref="C4:J8" si="0">C16/C10</f>
        <v>0.85537004383919624</v>
      </c>
      <c r="D4" s="30">
        <f t="shared" si="0"/>
        <v>0.81840215408411332</v>
      </c>
      <c r="E4" s="30">
        <f t="shared" si="0"/>
        <v>0.8511529572786467</v>
      </c>
      <c r="F4" s="30">
        <f t="shared" si="0"/>
        <v>0.85450672818790929</v>
      </c>
      <c r="G4" s="30">
        <f t="shared" si="0"/>
        <v>0.85622251032436414</v>
      </c>
      <c r="H4" s="30">
        <f t="shared" si="0"/>
        <v>0.85755152538396595</v>
      </c>
      <c r="I4" s="30">
        <f t="shared" si="0"/>
        <v>0.87693302164909626</v>
      </c>
      <c r="J4" s="30">
        <f t="shared" si="0"/>
        <v>0.87951746718383106</v>
      </c>
      <c r="K4" s="30"/>
      <c r="L4" s="31">
        <f>L16/L10</f>
        <v>0.84814810885904757</v>
      </c>
      <c r="M4" s="30">
        <v>0.85165797752564343</v>
      </c>
      <c r="N4" s="30">
        <v>0.85419957112966705</v>
      </c>
      <c r="O4" s="30">
        <v>0.85901024791613267</v>
      </c>
      <c r="P4" s="30">
        <v>0.83998882524896479</v>
      </c>
      <c r="Q4" s="30">
        <v>0.88010352039662898</v>
      </c>
      <c r="R4" s="30">
        <v>0.85834614905484785</v>
      </c>
      <c r="S4" s="30">
        <v>0.85999642910320007</v>
      </c>
      <c r="T4" s="30">
        <v>0.8214758143037858</v>
      </c>
      <c r="U4" s="30">
        <v>0.87451649833647704</v>
      </c>
      <c r="V4" s="30">
        <v>0.89734731440210402</v>
      </c>
      <c r="W4" s="30">
        <v>0.8349349865082345</v>
      </c>
      <c r="X4" s="30">
        <v>0.82327834112375087</v>
      </c>
      <c r="Y4" s="30">
        <v>0.80049821709490343</v>
      </c>
      <c r="Z4" s="30">
        <v>0.87209041029210244</v>
      </c>
      <c r="AA4" s="30">
        <v>0.89160525715633343</v>
      </c>
      <c r="AB4" s="30">
        <v>0.8561257712450101</v>
      </c>
      <c r="AC4" s="30">
        <f t="shared" ref="AC4:AN8" si="1">AC16/AC10</f>
        <v>0.86550104260032779</v>
      </c>
      <c r="AD4" s="30">
        <f t="shared" si="1"/>
        <v>0.86582324963267243</v>
      </c>
      <c r="AE4" s="30">
        <f t="shared" si="1"/>
        <v>0.91749513217489675</v>
      </c>
      <c r="AF4" s="30">
        <f t="shared" si="1"/>
        <v>0.85901691241361655</v>
      </c>
      <c r="AG4" s="29">
        <f t="shared" si="1"/>
        <v>0.87424079059129367</v>
      </c>
      <c r="AH4" s="30">
        <f t="shared" si="1"/>
        <v>0.91890137937792482</v>
      </c>
      <c r="AI4" s="30">
        <f t="shared" si="1"/>
        <v>0.86758012291725795</v>
      </c>
      <c r="AJ4" s="30">
        <f t="shared" si="1"/>
        <v>0.8619199243250989</v>
      </c>
      <c r="AK4" s="30">
        <f t="shared" si="1"/>
        <v>0.84828555094362001</v>
      </c>
      <c r="AL4" s="30">
        <f>AL16/AL10</f>
        <v>0.86663230563524241</v>
      </c>
      <c r="AM4" s="30">
        <f>AM16/AM10</f>
        <v>0.86163215077102184</v>
      </c>
      <c r="AN4" s="31">
        <f>AN16/AN10</f>
        <v>0.81423516508135396</v>
      </c>
      <c r="AO4" s="32"/>
      <c r="AP4" s="32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3"/>
      <c r="CJ4" s="33"/>
      <c r="CK4" s="33"/>
      <c r="CL4" s="33"/>
      <c r="CM4" s="33"/>
      <c r="CN4" s="33"/>
      <c r="CO4" s="33"/>
      <c r="CP4" s="34"/>
    </row>
    <row r="5" spans="1:114" s="26" customFormat="1" hidden="1" outlineLevel="1" x14ac:dyDescent="0.3">
      <c r="A5" s="199" t="s">
        <v>20</v>
      </c>
      <c r="B5" s="29">
        <f t="shared" ref="B5:H8" si="2">B17/B11</f>
        <v>0.9320365008703001</v>
      </c>
      <c r="C5" s="30">
        <f t="shared" si="2"/>
        <v>0.80449262815213163</v>
      </c>
      <c r="D5" s="30">
        <f t="shared" si="2"/>
        <v>0.78348018499906558</v>
      </c>
      <c r="E5" s="30">
        <f t="shared" si="2"/>
        <v>0.81177495967179514</v>
      </c>
      <c r="F5" s="30">
        <f t="shared" si="2"/>
        <v>0.84851396894456077</v>
      </c>
      <c r="G5" s="30">
        <f t="shared" si="2"/>
        <v>0.83629858212173824</v>
      </c>
      <c r="H5" s="30">
        <f t="shared" si="2"/>
        <v>0.8404353834688294</v>
      </c>
      <c r="I5" s="30">
        <f t="shared" si="0"/>
        <v>0.879620215682823</v>
      </c>
      <c r="J5" s="30">
        <f t="shared" si="0"/>
        <v>0.87848484066041088</v>
      </c>
      <c r="K5" s="30"/>
      <c r="L5" s="31">
        <f>L17/L11</f>
        <v>0.88142670173186821</v>
      </c>
      <c r="M5" s="30">
        <v>0.80317328528486598</v>
      </c>
      <c r="N5" s="30">
        <v>0.8544093909529199</v>
      </c>
      <c r="O5" s="30">
        <v>0.81346216310631847</v>
      </c>
      <c r="P5" s="30">
        <v>0.77536282056407102</v>
      </c>
      <c r="Q5" s="30">
        <v>0.86719722316101522</v>
      </c>
      <c r="R5" s="30">
        <v>0.84871606970575342</v>
      </c>
      <c r="S5" s="30">
        <v>0.84490474547033767</v>
      </c>
      <c r="T5" s="30">
        <v>0.83448346364578796</v>
      </c>
      <c r="U5" s="30">
        <v>0.82790552122722694</v>
      </c>
      <c r="V5" s="30">
        <v>0.86264805932736999</v>
      </c>
      <c r="W5" s="30">
        <v>0.83597701100123234</v>
      </c>
      <c r="X5" s="30">
        <v>0.81861491551922372</v>
      </c>
      <c r="Y5" s="30">
        <v>0.82289495076274288</v>
      </c>
      <c r="Z5" s="30">
        <v>0.85396774776625872</v>
      </c>
      <c r="AA5" s="30">
        <v>0.85830810445717942</v>
      </c>
      <c r="AB5" s="30">
        <v>0.8252639986557162</v>
      </c>
      <c r="AC5" s="30">
        <f t="shared" si="1"/>
        <v>0.84515686140813084</v>
      </c>
      <c r="AD5" s="30">
        <f t="shared" si="1"/>
        <v>0.89490776356649804</v>
      </c>
      <c r="AE5" s="30">
        <f t="shared" si="1"/>
        <v>0.92273616109830081</v>
      </c>
      <c r="AF5" s="30">
        <f t="shared" si="1"/>
        <v>0.85483542689565484</v>
      </c>
      <c r="AG5" s="29">
        <f t="shared" si="1"/>
        <v>0.87099295621912187</v>
      </c>
      <c r="AH5" s="30">
        <f t="shared" si="1"/>
        <v>0.92243371554301024</v>
      </c>
      <c r="AI5" s="30">
        <f t="shared" si="1"/>
        <v>0.88647228374259357</v>
      </c>
      <c r="AJ5" s="30">
        <f t="shared" si="1"/>
        <v>0.83772136814694842</v>
      </c>
      <c r="AK5" s="30">
        <f t="shared" si="1"/>
        <v>0.8889813689181818</v>
      </c>
      <c r="AL5" s="30">
        <f t="shared" si="1"/>
        <v>0.82866671934817271</v>
      </c>
      <c r="AM5" s="30">
        <f>AM17/AM11</f>
        <v>0.92416341395119117</v>
      </c>
      <c r="AN5" s="31">
        <f>AN17/AN11</f>
        <v>0.88411994318514608</v>
      </c>
      <c r="AO5" s="32"/>
      <c r="AP5" s="32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3"/>
      <c r="CJ5" s="33"/>
      <c r="CK5" s="33"/>
      <c r="CL5" s="33"/>
      <c r="CM5" s="33"/>
      <c r="CN5" s="33"/>
      <c r="CO5" s="33"/>
      <c r="CP5" s="34"/>
    </row>
    <row r="6" spans="1:114" s="26" customFormat="1" hidden="1" outlineLevel="1" x14ac:dyDescent="0.3">
      <c r="A6" s="199" t="s">
        <v>21</v>
      </c>
      <c r="B6" s="29">
        <f t="shared" si="2"/>
        <v>1.0563505564937143</v>
      </c>
      <c r="C6" s="30">
        <f t="shared" si="2"/>
        <v>0.90478562664805207</v>
      </c>
      <c r="D6" s="30">
        <f t="shared" si="2"/>
        <v>0.92207523647150935</v>
      </c>
      <c r="E6" s="30">
        <f t="shared" si="2"/>
        <v>0.96835575109547656</v>
      </c>
      <c r="F6" s="30">
        <f t="shared" si="2"/>
        <v>0.84903646183943504</v>
      </c>
      <c r="G6" s="30">
        <f t="shared" si="2"/>
        <v>0.89919572979839435</v>
      </c>
      <c r="H6" s="30">
        <f t="shared" si="2"/>
        <v>0.88076820092955077</v>
      </c>
      <c r="I6" s="30">
        <f t="shared" si="0"/>
        <v>0.8779371600214344</v>
      </c>
      <c r="J6" s="30">
        <f t="shared" si="0"/>
        <v>0.9323537596360284</v>
      </c>
      <c r="K6" s="30"/>
      <c r="L6" s="31">
        <f t="shared" ref="L6:L8" si="3">L18/L12</f>
        <v>0.84478196433815478</v>
      </c>
      <c r="M6" s="30">
        <v>0.98446956305373867</v>
      </c>
      <c r="N6" s="30">
        <v>1.0185154847064868</v>
      </c>
      <c r="O6" s="30">
        <v>0.95694957795996172</v>
      </c>
      <c r="P6" s="30">
        <v>0.92537198478041838</v>
      </c>
      <c r="Q6" s="30">
        <v>0.89345094450321694</v>
      </c>
      <c r="R6" s="30">
        <v>0.84953549534541895</v>
      </c>
      <c r="S6" s="30">
        <v>0.8017437033197321</v>
      </c>
      <c r="T6" s="30">
        <v>0.86127658730001966</v>
      </c>
      <c r="U6" s="30">
        <v>0.89522403999611477</v>
      </c>
      <c r="V6" s="30">
        <v>0.92732287601763475</v>
      </c>
      <c r="W6" s="30">
        <v>0.87856342793512765</v>
      </c>
      <c r="X6" s="30">
        <v>0.89551970229534283</v>
      </c>
      <c r="Y6" s="30">
        <v>0.88328938021857806</v>
      </c>
      <c r="Z6" s="30">
        <v>0.87938258941501057</v>
      </c>
      <c r="AA6" s="30">
        <v>0.88862020375750428</v>
      </c>
      <c r="AB6" s="30">
        <v>0.87182037757780106</v>
      </c>
      <c r="AC6" s="30">
        <f t="shared" si="1"/>
        <v>0.90168222280107457</v>
      </c>
      <c r="AD6" s="30">
        <f t="shared" si="1"/>
        <v>0.90058398670300632</v>
      </c>
      <c r="AE6" s="30">
        <f t="shared" si="1"/>
        <v>0.82370351339016257</v>
      </c>
      <c r="AF6" s="30">
        <f t="shared" si="1"/>
        <v>0.88731139576955209</v>
      </c>
      <c r="AG6" s="29">
        <f t="shared" si="1"/>
        <v>0.95418324741529226</v>
      </c>
      <c r="AH6" s="30">
        <f t="shared" si="1"/>
        <v>0.9667506248182095</v>
      </c>
      <c r="AI6" s="30">
        <f t="shared" si="1"/>
        <v>0.92556077937237191</v>
      </c>
      <c r="AJ6" s="30">
        <f t="shared" si="1"/>
        <v>0.89051086542691904</v>
      </c>
      <c r="AK6" s="30">
        <f t="shared" si="1"/>
        <v>0.88595386630901141</v>
      </c>
      <c r="AL6" s="30">
        <f t="shared" si="1"/>
        <v>0.92877142341613084</v>
      </c>
      <c r="AM6" s="30">
        <f t="shared" si="1"/>
        <v>0.76754058286347737</v>
      </c>
      <c r="AN6" s="31">
        <f t="shared" si="1"/>
        <v>0.83322932936598182</v>
      </c>
      <c r="AO6" s="32"/>
      <c r="AP6" s="32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3"/>
      <c r="CJ6" s="33"/>
      <c r="CK6" s="33"/>
      <c r="CL6" s="33"/>
      <c r="CM6" s="33"/>
      <c r="CN6" s="33"/>
      <c r="CO6" s="33"/>
      <c r="CP6" s="34"/>
    </row>
    <row r="7" spans="1:114" s="26" customFormat="1" hidden="1" outlineLevel="1" x14ac:dyDescent="0.3">
      <c r="A7" s="199" t="s">
        <v>22</v>
      </c>
      <c r="B7" s="29">
        <f t="shared" si="2"/>
        <v>0.96305214285714291</v>
      </c>
      <c r="C7" s="30">
        <f t="shared" si="2"/>
        <v>0.96218218518342968</v>
      </c>
      <c r="D7" s="30">
        <f t="shared" si="2"/>
        <v>0.7717604410825919</v>
      </c>
      <c r="E7" s="30">
        <f t="shared" si="2"/>
        <v>0.79821665587918</v>
      </c>
      <c r="F7" s="30">
        <f t="shared" si="2"/>
        <v>0.95938043149946073</v>
      </c>
      <c r="G7" s="30">
        <f t="shared" si="2"/>
        <v>0.90295079128048261</v>
      </c>
      <c r="H7" s="30">
        <f t="shared" si="2"/>
        <v>0.87559975000068191</v>
      </c>
      <c r="I7" s="30">
        <f t="shared" si="0"/>
        <v>0.87286879456743771</v>
      </c>
      <c r="J7" s="30">
        <f t="shared" si="0"/>
        <v>0.84770209817447406</v>
      </c>
      <c r="K7" s="30"/>
      <c r="L7" s="31">
        <f t="shared" si="3"/>
        <v>0.79695037592311369</v>
      </c>
      <c r="M7" s="30">
        <v>0.82932717660302957</v>
      </c>
      <c r="N7" s="30">
        <v>0.64262820030096479</v>
      </c>
      <c r="O7" s="30">
        <v>0.81937097140298742</v>
      </c>
      <c r="P7" s="30">
        <v>0.90052541156606025</v>
      </c>
      <c r="Q7" s="30">
        <v>0.99039785988253581</v>
      </c>
      <c r="R7" s="30">
        <v>0.95149101023033045</v>
      </c>
      <c r="S7" s="30">
        <v>1.0233089823413539</v>
      </c>
      <c r="T7" s="30">
        <v>0.87291241088598126</v>
      </c>
      <c r="U7" s="30">
        <v>1.0170544464027125</v>
      </c>
      <c r="V7" s="30">
        <v>1.0143067221295057</v>
      </c>
      <c r="W7" s="30">
        <v>0.84820888316195209</v>
      </c>
      <c r="X7" s="30">
        <v>0.80863655653577748</v>
      </c>
      <c r="Y7" s="30">
        <v>0.62208387796975639</v>
      </c>
      <c r="Z7" s="30">
        <v>0.88019962191708734</v>
      </c>
      <c r="AA7" s="30">
        <v>0.94691231347261895</v>
      </c>
      <c r="AB7" s="30">
        <v>0.92337223103371824</v>
      </c>
      <c r="AC7" s="30">
        <f t="shared" si="1"/>
        <v>0.89237951239255775</v>
      </c>
      <c r="AD7" s="30">
        <f t="shared" si="1"/>
        <v>0.79538930222337156</v>
      </c>
      <c r="AE7" s="30">
        <f t="shared" si="1"/>
        <v>0.97339904890868612</v>
      </c>
      <c r="AF7" s="30">
        <f t="shared" si="1"/>
        <v>0.83388094185552475</v>
      </c>
      <c r="AG7" s="29">
        <f t="shared" si="1"/>
        <v>0.83946400881312944</v>
      </c>
      <c r="AH7" s="30">
        <f>AH19/AH13</f>
        <v>0.87793388073590861</v>
      </c>
      <c r="AI7" s="30">
        <f t="shared" si="1"/>
        <v>0.82119625256247963</v>
      </c>
      <c r="AJ7" s="30">
        <f t="shared" si="1"/>
        <v>0.85550306017782318</v>
      </c>
      <c r="AK7" s="30">
        <f t="shared" si="1"/>
        <v>0.74934212931687483</v>
      </c>
      <c r="AL7" s="30">
        <f t="shared" si="1"/>
        <v>0.88573537540870306</v>
      </c>
      <c r="AM7" s="30">
        <f t="shared" si="1"/>
        <v>0.77837583025628543</v>
      </c>
      <c r="AN7" s="31">
        <f t="shared" si="1"/>
        <v>0.77427826117008192</v>
      </c>
      <c r="AO7" s="32"/>
      <c r="AP7" s="32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3"/>
      <c r="CJ7" s="33"/>
      <c r="CK7" s="33"/>
      <c r="CL7" s="33"/>
      <c r="CM7" s="33"/>
      <c r="CN7" s="33"/>
      <c r="CO7" s="33"/>
      <c r="CP7" s="34"/>
    </row>
    <row r="8" spans="1:114" s="26" customFormat="1" hidden="1" outlineLevel="1" x14ac:dyDescent="0.3">
      <c r="A8" s="199" t="s">
        <v>23</v>
      </c>
      <c r="B8" s="29">
        <f t="shared" si="2"/>
        <v>1.0142814071653226</v>
      </c>
      <c r="C8" s="30">
        <f t="shared" si="2"/>
        <v>0.91636848187574738</v>
      </c>
      <c r="D8" s="30">
        <f t="shared" si="2"/>
        <v>0.86835447196039606</v>
      </c>
      <c r="E8" s="30">
        <f t="shared" si="2"/>
        <v>0.90861425578034682</v>
      </c>
      <c r="F8" s="30">
        <f t="shared" si="2"/>
        <v>0.80541306358381526</v>
      </c>
      <c r="G8" s="30">
        <f t="shared" si="2"/>
        <v>0.82613220703380341</v>
      </c>
      <c r="H8" s="30">
        <f t="shared" si="2"/>
        <v>0.85165221067006547</v>
      </c>
      <c r="I8" s="30">
        <f t="shared" si="0"/>
        <v>0.8769654367225056</v>
      </c>
      <c r="J8" s="30">
        <f t="shared" si="0"/>
        <v>0.9058287250569701</v>
      </c>
      <c r="K8" s="30"/>
      <c r="L8" s="31">
        <f t="shared" si="3"/>
        <v>0.85959373488339963</v>
      </c>
      <c r="M8" s="30">
        <v>0.90859844305931059</v>
      </c>
      <c r="N8" s="30">
        <v>0.89031430503559372</v>
      </c>
      <c r="O8" s="30">
        <v>0.94081275308166101</v>
      </c>
      <c r="P8" s="30">
        <v>0.89453226652295315</v>
      </c>
      <c r="Q8" s="30">
        <v>0.8277732907835581</v>
      </c>
      <c r="R8" s="30">
        <v>0.83064298855046692</v>
      </c>
      <c r="S8" s="30">
        <v>0.85215807088778583</v>
      </c>
      <c r="T8" s="30">
        <v>0.71183823432395077</v>
      </c>
      <c r="U8" s="30">
        <v>0.88927513255567325</v>
      </c>
      <c r="V8" s="30">
        <v>0.87244283500168984</v>
      </c>
      <c r="W8" s="30">
        <v>0.76957432338973675</v>
      </c>
      <c r="X8" s="30">
        <v>0.77511258587302301</v>
      </c>
      <c r="Y8" s="30">
        <v>0.83372418588654207</v>
      </c>
      <c r="Z8" s="30">
        <v>0.90670759142168822</v>
      </c>
      <c r="AA8" s="30">
        <v>0.881572578176953</v>
      </c>
      <c r="AB8" s="30">
        <v>0.78481317557751995</v>
      </c>
      <c r="AC8" s="30">
        <f t="shared" si="1"/>
        <v>0.82637076361576423</v>
      </c>
      <c r="AD8" s="30">
        <f t="shared" si="1"/>
        <v>0.89667662010236682</v>
      </c>
      <c r="AE8" s="30">
        <f t="shared" si="1"/>
        <v>0.88152194204099243</v>
      </c>
      <c r="AF8" s="30">
        <f t="shared" si="1"/>
        <v>0.90240678892618498</v>
      </c>
      <c r="AG8" s="29">
        <f t="shared" si="1"/>
        <v>0.88270507596432168</v>
      </c>
      <c r="AH8" s="30">
        <f t="shared" si="1"/>
        <v>0.95819131161236426</v>
      </c>
      <c r="AI8" s="30">
        <f t="shared" si="1"/>
        <v>0.86293325127707288</v>
      </c>
      <c r="AJ8" s="30">
        <f t="shared" si="1"/>
        <v>0.91588861005492084</v>
      </c>
      <c r="AK8" s="30">
        <f t="shared" si="1"/>
        <v>0.90525908679342915</v>
      </c>
      <c r="AL8" s="30">
        <f t="shared" si="1"/>
        <v>0.88860795200143305</v>
      </c>
      <c r="AM8" s="30">
        <f>AM20/AM14</f>
        <v>0.97727651380945146</v>
      </c>
      <c r="AN8" s="31">
        <f>AN20/AN14</f>
        <v>0.66853948389600293</v>
      </c>
      <c r="AO8" s="32"/>
      <c r="AP8" s="32"/>
      <c r="AQ8" s="30"/>
      <c r="AR8" s="30"/>
      <c r="AS8" s="30"/>
      <c r="AT8" s="30"/>
      <c r="AU8" s="30"/>
      <c r="AV8" s="30"/>
      <c r="AW8" s="30"/>
      <c r="AX8" s="30"/>
      <c r="AY8" s="30"/>
      <c r="AZ8" s="36"/>
      <c r="BA8" s="36"/>
      <c r="BB8" s="36"/>
      <c r="BC8" s="36"/>
      <c r="BD8" s="36"/>
      <c r="BE8" s="36"/>
      <c r="BF8" s="36"/>
      <c r="BG8" s="30"/>
      <c r="BH8" s="36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3"/>
      <c r="CJ8" s="33"/>
      <c r="CK8" s="33"/>
      <c r="CL8" s="33"/>
      <c r="CM8" s="33"/>
      <c r="CN8" s="33"/>
      <c r="CO8" s="33"/>
      <c r="CP8" s="34"/>
    </row>
    <row r="9" spans="1:114" s="33" customFormat="1" hidden="1" outlineLevel="1" x14ac:dyDescent="0.3">
      <c r="A9" s="35"/>
      <c r="B9" s="37"/>
      <c r="C9" s="38"/>
      <c r="D9" s="38"/>
      <c r="E9" s="38"/>
      <c r="F9" s="38"/>
      <c r="G9" s="38"/>
      <c r="H9" s="38"/>
      <c r="I9" s="38"/>
      <c r="J9" s="38"/>
      <c r="K9" s="38"/>
      <c r="L9" s="39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7"/>
      <c r="AH9" s="38"/>
      <c r="AI9" s="38"/>
      <c r="AJ9" s="38"/>
      <c r="AK9" s="40"/>
      <c r="AL9" s="40"/>
      <c r="AM9" s="40"/>
      <c r="AN9" s="39"/>
      <c r="AO9" s="41"/>
      <c r="AP9" s="41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0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P9" s="42"/>
    </row>
    <row r="10" spans="1:114" s="26" customFormat="1" hidden="1" outlineLevel="1" x14ac:dyDescent="0.3">
      <c r="A10" s="198" t="s">
        <v>67</v>
      </c>
      <c r="B10" s="43">
        <v>3.2608613424657538</v>
      </c>
      <c r="C10" s="44">
        <v>5.0987429726027402</v>
      </c>
      <c r="D10" s="44">
        <v>6.4208965311475419</v>
      </c>
      <c r="E10" s="44">
        <v>6.8188870045205485</v>
      </c>
      <c r="F10" s="44">
        <v>7.3134795360273968</v>
      </c>
      <c r="G10" s="44">
        <v>8.2030046986301368</v>
      </c>
      <c r="H10" s="44">
        <f>'[24]Historical Financials in USD'!I5</f>
        <v>10.178894686942215</v>
      </c>
      <c r="I10" s="44">
        <f>'[24]Historical Financials in THB'!J5</f>
        <v>10.380801593413699</v>
      </c>
      <c r="J10" s="44">
        <f>'[24]Historical Financials in USD'!K5</f>
        <v>11.846721627691677</v>
      </c>
      <c r="K10" s="44"/>
      <c r="L10" s="45">
        <f>SUM(AK10:AN10)</f>
        <v>14.548759004835595</v>
      </c>
      <c r="M10" s="44">
        <v>1.6712636083561643</v>
      </c>
      <c r="N10" s="44">
        <v>1.6925050278082192</v>
      </c>
      <c r="O10" s="44">
        <v>1.7124358672602724</v>
      </c>
      <c r="P10" s="44">
        <v>1.7426825010958922</v>
      </c>
      <c r="Q10" s="44">
        <v>1.7105368915256145</v>
      </c>
      <c r="R10" s="44">
        <v>1.8487239463325202</v>
      </c>
      <c r="S10" s="44">
        <v>1.8982819518243572</v>
      </c>
      <c r="T10" s="44">
        <v>1.8559367463449052</v>
      </c>
      <c r="U10" s="44">
        <v>1.8601375068493151</v>
      </c>
      <c r="V10" s="44">
        <v>2.0221659753424657</v>
      </c>
      <c r="W10" s="44">
        <v>2.157687594520548</v>
      </c>
      <c r="X10" s="44">
        <v>2.1630136219178082</v>
      </c>
      <c r="Y10" s="44">
        <v>2.2045906940386901</v>
      </c>
      <c r="Z10" s="44">
        <v>2.6595395708522105</v>
      </c>
      <c r="AA10" s="44">
        <v>2.6688661836283969</v>
      </c>
      <c r="AB10" s="44">
        <v>2.6458982384229173</v>
      </c>
      <c r="AC10" s="44">
        <f>'[24]Historical Financials in USD'!AD5</f>
        <v>2.5281743660283835</v>
      </c>
      <c r="AD10" s="44">
        <f>'[24]Historical Financials in USD'!AE5</f>
        <v>2.5673803761454876</v>
      </c>
      <c r="AE10" s="44">
        <f>'[24]Historical Financials in USD'!AF5</f>
        <v>2.6012438064418326</v>
      </c>
      <c r="AF10" s="44">
        <f>'[24]Historical Financials in THB'!AG5</f>
        <v>2.6840030447979952</v>
      </c>
      <c r="AG10" s="43">
        <f>'[24]Historical Financials in USD'!AH5</f>
        <v>2.659591722756026</v>
      </c>
      <c r="AH10" s="44">
        <f>'[24]Historical Financials in USD'!AI5</f>
        <v>2.770971289842965</v>
      </c>
      <c r="AI10" s="44">
        <f>'[24]Historical Financials in USD'!AJ5</f>
        <v>3.146663733642233</v>
      </c>
      <c r="AJ10" s="44">
        <f>'[24]Historical Financials in USD'!AK5</f>
        <v>3.2694948814504534</v>
      </c>
      <c r="AK10" s="44">
        <f>'[24]Historical Financials in USD'!AL5</f>
        <v>3.4967181276910315</v>
      </c>
      <c r="AL10" s="44">
        <f>'[24]Historical Financials in USD'!AM5</f>
        <v>3.6323109643000802</v>
      </c>
      <c r="AM10" s="44">
        <f>'[24]Historical Financials in USD'!AN5</f>
        <v>3.8821864694022752</v>
      </c>
      <c r="AN10" s="46">
        <f>'[24]Historical Financials in USD'!AO5</f>
        <v>3.5375434434422086</v>
      </c>
      <c r="AO10" s="47"/>
      <c r="AP10" s="47"/>
      <c r="AQ10" s="44"/>
      <c r="AR10" s="44"/>
      <c r="AS10" s="44"/>
      <c r="AT10" s="44"/>
      <c r="AU10" s="44"/>
      <c r="AV10" s="44"/>
      <c r="AW10" s="44"/>
      <c r="AX10" s="44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3"/>
      <c r="CJ10" s="33"/>
      <c r="CK10" s="33"/>
      <c r="CL10" s="33"/>
      <c r="CM10" s="33"/>
      <c r="CN10" s="33"/>
      <c r="CO10" s="33"/>
      <c r="CP10" s="48"/>
    </row>
    <row r="11" spans="1:114" s="26" customFormat="1" hidden="1" outlineLevel="1" x14ac:dyDescent="0.3">
      <c r="A11" s="35" t="s">
        <v>20</v>
      </c>
      <c r="B11" s="43">
        <v>1.4020131506849316</v>
      </c>
      <c r="C11" s="44">
        <v>2.886450315068493</v>
      </c>
      <c r="D11" s="44">
        <v>3.2611757234972671</v>
      </c>
      <c r="E11" s="44">
        <v>3.5687100045205482</v>
      </c>
      <c r="F11" s="44">
        <v>3.6505677141095889</v>
      </c>
      <c r="G11" s="44">
        <v>4.081767438356164</v>
      </c>
      <c r="H11" s="44">
        <v>4.52034017412472</v>
      </c>
      <c r="I11" s="44">
        <v>4.2446039242685867</v>
      </c>
      <c r="J11" s="44">
        <v>4.856277586607864</v>
      </c>
      <c r="K11" s="44"/>
      <c r="L11" s="45">
        <v>6.2033790661657902</v>
      </c>
      <c r="M11" s="44">
        <v>0.88589600000000002</v>
      </c>
      <c r="N11" s="44">
        <v>0.89573891013698625</v>
      </c>
      <c r="O11" s="44">
        <v>0.90558247342465681</v>
      </c>
      <c r="P11" s="44">
        <v>0.88149262095890513</v>
      </c>
      <c r="Q11" s="44">
        <v>0.85998328878588859</v>
      </c>
      <c r="R11" s="44">
        <v>0.92270852167498596</v>
      </c>
      <c r="S11" s="44">
        <v>0.95511055456408334</v>
      </c>
      <c r="T11" s="44">
        <v>0.91276534908463136</v>
      </c>
      <c r="U11" s="44">
        <v>0.95734134246575342</v>
      </c>
      <c r="V11" s="44">
        <v>1.0242469616438357</v>
      </c>
      <c r="W11" s="44">
        <v>1.0474265534246574</v>
      </c>
      <c r="X11" s="44">
        <v>1.0527525808219178</v>
      </c>
      <c r="Y11" s="44">
        <v>1.0977682621129445</v>
      </c>
      <c r="Z11" s="44">
        <v>1.155865687247533</v>
      </c>
      <c r="AA11" s="44">
        <v>1.1500631123821214</v>
      </c>
      <c r="AB11" s="44">
        <v>1.1166431123821214</v>
      </c>
      <c r="AC11" s="44">
        <v>1.0404839741993945</v>
      </c>
      <c r="AD11" s="44">
        <v>1.0602724198410778</v>
      </c>
      <c r="AE11" s="44">
        <v>1.071923765114057</v>
      </c>
      <c r="AF11" s="44">
        <f>I11-AC11-AD11-AE11</f>
        <v>1.0719237651140574</v>
      </c>
      <c r="AG11" s="43">
        <v>1.0867102609462815</v>
      </c>
      <c r="AH11" s="44">
        <v>1.1560450933738431</v>
      </c>
      <c r="AI11" s="44">
        <v>1.3101470490890759</v>
      </c>
      <c r="AJ11" s="44">
        <v>1.3033751831986649</v>
      </c>
      <c r="AK11" s="44">
        <v>1.5039056057521825</v>
      </c>
      <c r="AL11" s="44">
        <v>1.6044609516304031</v>
      </c>
      <c r="AM11" s="44">
        <v>1.6220923906593077</v>
      </c>
      <c r="AN11" s="46">
        <f>L11-(AK11+AL11+AM11)</f>
        <v>1.4729201181238967</v>
      </c>
      <c r="AO11" s="47"/>
      <c r="AP11" s="47"/>
      <c r="AQ11" s="44"/>
      <c r="AR11" s="44"/>
      <c r="AS11" s="44"/>
      <c r="AT11" s="44"/>
      <c r="AU11" s="44"/>
      <c r="AV11" s="44"/>
      <c r="AW11" s="44"/>
      <c r="AX11" s="44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3"/>
      <c r="CJ11" s="33"/>
      <c r="CK11" s="33"/>
      <c r="CL11" s="33"/>
      <c r="CM11" s="33"/>
      <c r="CN11" s="33"/>
      <c r="CO11" s="33"/>
      <c r="CP11" s="48"/>
    </row>
    <row r="12" spans="1:114" s="26" customFormat="1" hidden="1" outlineLevel="1" x14ac:dyDescent="0.3">
      <c r="A12" s="35" t="s">
        <v>21</v>
      </c>
      <c r="B12" s="43">
        <v>0.26884819178082187</v>
      </c>
      <c r="C12" s="44">
        <v>0.46238687671232875</v>
      </c>
      <c r="D12" s="44">
        <v>0.84872048961748636</v>
      </c>
      <c r="E12" s="44">
        <v>0.93917700000000015</v>
      </c>
      <c r="F12" s="44">
        <v>1.3519118219178081</v>
      </c>
      <c r="G12" s="44">
        <v>1.4623464383561644</v>
      </c>
      <c r="H12" s="44">
        <v>1.5718234891835936</v>
      </c>
      <c r="I12" s="44">
        <v>1.5602933129807306</v>
      </c>
      <c r="J12" s="44">
        <v>1.6571123668067944</v>
      </c>
      <c r="K12" s="44"/>
      <c r="L12" s="45">
        <v>2.1529599386698086</v>
      </c>
      <c r="M12" s="44">
        <v>0.215532</v>
      </c>
      <c r="N12" s="44">
        <v>0.22059898999999999</v>
      </c>
      <c r="O12" s="44">
        <v>0.22435476342465729</v>
      </c>
      <c r="P12" s="44">
        <v>0.27869124657534283</v>
      </c>
      <c r="Q12" s="44">
        <v>0.28071798630136985</v>
      </c>
      <c r="R12" s="44">
        <v>0.34984830136986306</v>
      </c>
      <c r="S12" s="44">
        <v>0.36067276712328772</v>
      </c>
      <c r="T12" s="44">
        <v>0.36067276712328772</v>
      </c>
      <c r="U12" s="44">
        <v>0.33391972602739722</v>
      </c>
      <c r="V12" s="44">
        <v>0.37340665753424657</v>
      </c>
      <c r="W12" s="44">
        <v>0.37751002739726025</v>
      </c>
      <c r="X12" s="44">
        <v>0.37751002739726025</v>
      </c>
      <c r="Y12" s="44">
        <v>0.3875729151411601</v>
      </c>
      <c r="Z12" s="44">
        <v>0.39187928086495077</v>
      </c>
      <c r="AA12" s="44">
        <v>0.39618564658874134</v>
      </c>
      <c r="AB12" s="44">
        <v>0.39618564658874134</v>
      </c>
      <c r="AC12" s="44">
        <v>0.37925285758241312</v>
      </c>
      <c r="AD12" s="44">
        <v>0.38635444945509445</v>
      </c>
      <c r="AE12" s="44">
        <v>0.396250561875721</v>
      </c>
      <c r="AF12" s="44">
        <f>I12-AC12-AD12-AE12</f>
        <v>0.39843544406750214</v>
      </c>
      <c r="AG12" s="43">
        <v>0.37995937136125507</v>
      </c>
      <c r="AH12" s="44">
        <v>0.38957133393497978</v>
      </c>
      <c r="AI12" s="44">
        <v>0.44064685815254012</v>
      </c>
      <c r="AJ12" s="44">
        <v>0.44693480335801955</v>
      </c>
      <c r="AK12" s="44">
        <v>0.46591443974706853</v>
      </c>
      <c r="AL12" s="44">
        <v>0.48398639623132045</v>
      </c>
      <c r="AM12" s="44">
        <v>0.69926492805803875</v>
      </c>
      <c r="AN12" s="49">
        <f>L12-(AK12+AL12+AM12)</f>
        <v>0.50379417463338094</v>
      </c>
      <c r="AO12" s="47"/>
      <c r="AP12" s="47"/>
      <c r="AQ12" s="44"/>
      <c r="AR12" s="44"/>
      <c r="AS12" s="44"/>
      <c r="AT12" s="44"/>
      <c r="AU12" s="44"/>
      <c r="AV12" s="44"/>
      <c r="AW12" s="44"/>
      <c r="AX12" s="44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3"/>
      <c r="CJ12" s="33"/>
      <c r="CK12" s="33"/>
      <c r="CL12" s="33"/>
      <c r="CM12" s="33"/>
      <c r="CN12" s="33"/>
      <c r="CO12" s="33"/>
      <c r="CP12" s="48"/>
    </row>
    <row r="13" spans="1:114" s="26" customFormat="1" hidden="1" outlineLevel="1" x14ac:dyDescent="0.3">
      <c r="A13" s="35" t="s">
        <v>22</v>
      </c>
      <c r="B13" s="43">
        <v>0.35</v>
      </c>
      <c r="C13" s="44">
        <v>0.37684131506849311</v>
      </c>
      <c r="D13" s="44">
        <v>0.92699945464480904</v>
      </c>
      <c r="E13" s="44">
        <v>0.92700000000000005</v>
      </c>
      <c r="F13" s="44">
        <v>0.92700000000000005</v>
      </c>
      <c r="G13" s="44">
        <v>1.2821108219178081</v>
      </c>
      <c r="H13" s="44">
        <v>2.7137310236339007</v>
      </c>
      <c r="I13" s="44">
        <v>3.2029043561643835</v>
      </c>
      <c r="J13" s="44">
        <v>3.8341742770167442</v>
      </c>
      <c r="K13" s="44"/>
      <c r="L13" s="45">
        <v>4.31121</v>
      </c>
      <c r="M13" s="44">
        <v>0.22857533835616439</v>
      </c>
      <c r="N13" s="44">
        <v>0.23111506767123285</v>
      </c>
      <c r="O13" s="44">
        <v>0.23365479945205442</v>
      </c>
      <c r="P13" s="44">
        <v>0.23365479452054833</v>
      </c>
      <c r="Q13" s="44">
        <v>0.22857534246575351</v>
      </c>
      <c r="R13" s="44">
        <v>0.23111506849315069</v>
      </c>
      <c r="S13" s="44">
        <v>0.23365479452054791</v>
      </c>
      <c r="T13" s="44">
        <v>0.23365479452054791</v>
      </c>
      <c r="U13" s="44">
        <v>0.22939643835616438</v>
      </c>
      <c r="V13" s="44">
        <v>0.28126035616438361</v>
      </c>
      <c r="W13" s="44">
        <v>0.38572701369863016</v>
      </c>
      <c r="X13" s="44">
        <v>0.38572701369863016</v>
      </c>
      <c r="Y13" s="44">
        <v>0.38070157157910584</v>
      </c>
      <c r="Z13" s="44">
        <v>0.76948501369862998</v>
      </c>
      <c r="AA13" s="44">
        <v>0.77654619178082174</v>
      </c>
      <c r="AB13" s="44">
        <v>0.78699824657534234</v>
      </c>
      <c r="AC13" s="44">
        <v>0.76988958904109595</v>
      </c>
      <c r="AD13" s="44">
        <v>0.77844391780821909</v>
      </c>
      <c r="AE13" s="44">
        <v>0.78699824657534234</v>
      </c>
      <c r="AF13" s="44">
        <f>I13-AC13-AD13-AE13</f>
        <v>0.86757260273972625</v>
      </c>
      <c r="AG13" s="43">
        <v>0.85434209044848941</v>
      </c>
      <c r="AH13" s="44">
        <v>0.88301286253414235</v>
      </c>
      <c r="AI13" s="44">
        <v>1.0497658264006169</v>
      </c>
      <c r="AJ13" s="44">
        <v>1.0470534976334946</v>
      </c>
      <c r="AK13" s="44">
        <v>1.0630380821917806</v>
      </c>
      <c r="AL13" s="44">
        <v>1.0748496164383563</v>
      </c>
      <c r="AM13" s="44">
        <v>1.0866611506849306</v>
      </c>
      <c r="AN13" s="49">
        <f>L13-(AK13+AL13+AM13)</f>
        <v>1.0866611506849324</v>
      </c>
      <c r="AO13" s="47"/>
      <c r="AP13" s="47"/>
      <c r="AQ13" s="44"/>
      <c r="AR13" s="44"/>
      <c r="AS13" s="44"/>
      <c r="AT13" s="44"/>
      <c r="AU13" s="44"/>
      <c r="AV13" s="44"/>
      <c r="AW13" s="44"/>
      <c r="AX13" s="44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3"/>
      <c r="CJ13" s="33"/>
      <c r="CK13" s="33"/>
      <c r="CL13" s="33"/>
      <c r="CM13" s="33"/>
      <c r="CN13" s="33"/>
      <c r="CO13" s="33"/>
      <c r="CP13" s="48"/>
    </row>
    <row r="14" spans="1:114" s="26" customFormat="1" hidden="1" outlineLevel="1" x14ac:dyDescent="0.3">
      <c r="A14" s="35" t="s">
        <v>23</v>
      </c>
      <c r="B14" s="43">
        <v>1.24</v>
      </c>
      <c r="C14" s="44">
        <v>1.3730644657534248</v>
      </c>
      <c r="D14" s="44">
        <v>1.3840008633879781</v>
      </c>
      <c r="E14" s="44">
        <v>1.3839999999999999</v>
      </c>
      <c r="F14" s="44">
        <v>1.3839999999999999</v>
      </c>
      <c r="G14" s="44">
        <v>1.3767799999999999</v>
      </c>
      <c r="H14" s="44">
        <v>1.373</v>
      </c>
      <c r="I14" s="44">
        <v>1.373</v>
      </c>
      <c r="J14" s="44">
        <v>1.4991573972602741</v>
      </c>
      <c r="K14" s="44"/>
      <c r="L14" s="45">
        <v>1.88121</v>
      </c>
      <c r="M14" s="44">
        <v>0.34126027000000003</v>
      </c>
      <c r="N14" s="44">
        <v>0.34505206000000005</v>
      </c>
      <c r="O14" s="44">
        <v>0.34884383095890398</v>
      </c>
      <c r="P14" s="44">
        <v>0.34884383904109606</v>
      </c>
      <c r="Q14" s="44">
        <v>0.34126027397260272</v>
      </c>
      <c r="R14" s="44">
        <v>0.34505205479452056</v>
      </c>
      <c r="S14" s="44">
        <v>0.34884383561643834</v>
      </c>
      <c r="T14" s="44">
        <v>0.34884383561643834</v>
      </c>
      <c r="U14" s="44">
        <v>0.33948</v>
      </c>
      <c r="V14" s="44">
        <v>0.343252</v>
      </c>
      <c r="W14" s="44">
        <v>0.347024</v>
      </c>
      <c r="X14" s="44">
        <v>0.347024</v>
      </c>
      <c r="Y14" s="44">
        <v>0.33854794520547943</v>
      </c>
      <c r="Z14" s="44">
        <v>0.34230958904109593</v>
      </c>
      <c r="AA14" s="44">
        <v>0.34607123287671232</v>
      </c>
      <c r="AB14" s="44">
        <v>0.34607123287671232</v>
      </c>
      <c r="AC14" s="44">
        <v>0.33854794520547943</v>
      </c>
      <c r="AD14" s="44">
        <v>0.34230958904109593</v>
      </c>
      <c r="AE14" s="44">
        <v>0.34607123287671232</v>
      </c>
      <c r="AF14" s="44">
        <f>I14-AC14-AD14-AE14</f>
        <v>0.34607123287671243</v>
      </c>
      <c r="AG14" s="43">
        <v>0.33857999999999999</v>
      </c>
      <c r="AH14" s="44">
        <v>0.34234199999999998</v>
      </c>
      <c r="AI14" s="44">
        <v>0.34610400000000002</v>
      </c>
      <c r="AJ14" s="44">
        <v>0.47213139726027398</v>
      </c>
      <c r="AK14" s="44">
        <v>0.46385999999999999</v>
      </c>
      <c r="AL14" s="44">
        <v>0.46901399999999999</v>
      </c>
      <c r="AM14" s="44">
        <v>0.47416799999999987</v>
      </c>
      <c r="AN14" s="49">
        <f>L14-(AK14+AL14+AM14)</f>
        <v>0.47416800000000014</v>
      </c>
      <c r="AO14" s="47"/>
      <c r="AP14" s="47"/>
      <c r="AQ14" s="44"/>
      <c r="AR14" s="44"/>
      <c r="AS14" s="44"/>
      <c r="AT14" s="44"/>
      <c r="AU14" s="44"/>
      <c r="AV14" s="44"/>
      <c r="AW14" s="44"/>
      <c r="AX14" s="44"/>
      <c r="AY14" s="30"/>
      <c r="AZ14" s="36"/>
      <c r="BA14" s="36"/>
      <c r="BB14" s="36"/>
      <c r="BC14" s="36"/>
      <c r="BD14" s="36"/>
      <c r="BE14" s="36"/>
      <c r="BF14" s="36"/>
      <c r="BG14" s="36"/>
      <c r="BH14" s="36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3"/>
      <c r="CJ14" s="33"/>
      <c r="CK14" s="33"/>
      <c r="CL14" s="33"/>
      <c r="CM14" s="33"/>
      <c r="CN14" s="33"/>
      <c r="CO14" s="33"/>
      <c r="CP14" s="48"/>
    </row>
    <row r="15" spans="1:114" s="33" customFormat="1" hidden="1" outlineLevel="1" x14ac:dyDescent="0.3">
      <c r="A15" s="35"/>
      <c r="B15" s="50">
        <f t="shared" ref="B15:H15" si="4">B10-SUM(B11:B14)</f>
        <v>0</v>
      </c>
      <c r="C15" s="51">
        <f t="shared" si="4"/>
        <v>0</v>
      </c>
      <c r="D15" s="51">
        <f t="shared" si="4"/>
        <v>0</v>
      </c>
      <c r="E15" s="51">
        <f t="shared" si="4"/>
        <v>0</v>
      </c>
      <c r="F15" s="51">
        <f t="shared" si="4"/>
        <v>0</v>
      </c>
      <c r="G15" s="51">
        <f t="shared" si="4"/>
        <v>0</v>
      </c>
      <c r="H15" s="51">
        <f t="shared" si="4"/>
        <v>0</v>
      </c>
      <c r="I15" s="51">
        <f t="shared" ref="I15" si="5">I10-SUM(I11:I14)</f>
        <v>0</v>
      </c>
      <c r="J15" s="51">
        <f>J10-SUM(J11:J14)</f>
        <v>0</v>
      </c>
      <c r="K15" s="51"/>
      <c r="L15" s="52"/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f t="shared" ref="AC15:AM15" si="6">AC10-SUM(AC11:AC14)</f>
        <v>0</v>
      </c>
      <c r="AD15" s="53">
        <f t="shared" si="6"/>
        <v>0</v>
      </c>
      <c r="AE15" s="53">
        <f t="shared" si="6"/>
        <v>0</v>
      </c>
      <c r="AF15" s="53">
        <f>AF10-SUM(AF11:AF14)</f>
        <v>0</v>
      </c>
      <c r="AG15" s="54">
        <f t="shared" si="6"/>
        <v>0</v>
      </c>
      <c r="AH15" s="53">
        <f t="shared" si="6"/>
        <v>0</v>
      </c>
      <c r="AI15" s="53">
        <f t="shared" si="6"/>
        <v>0</v>
      </c>
      <c r="AJ15" s="53">
        <f t="shared" si="6"/>
        <v>0</v>
      </c>
      <c r="AK15" s="55">
        <f t="shared" si="6"/>
        <v>0</v>
      </c>
      <c r="AL15" s="55">
        <f t="shared" si="6"/>
        <v>0</v>
      </c>
      <c r="AM15" s="55">
        <f t="shared" si="6"/>
        <v>0</v>
      </c>
      <c r="AN15" s="56"/>
      <c r="AO15" s="47"/>
      <c r="AP15" s="57"/>
      <c r="AQ15" s="51"/>
      <c r="AR15" s="51"/>
      <c r="AS15" s="51"/>
      <c r="AT15" s="51"/>
      <c r="AU15" s="51"/>
      <c r="AV15" s="51"/>
      <c r="AW15" s="51"/>
      <c r="AX15" s="44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8"/>
      <c r="BZ15" s="51"/>
      <c r="CA15" s="51"/>
      <c r="CB15" s="51"/>
      <c r="CC15" s="51"/>
      <c r="CD15" s="51"/>
      <c r="CE15" s="51"/>
      <c r="CF15" s="51"/>
      <c r="CG15" s="51"/>
      <c r="CH15" s="51"/>
      <c r="CP15" s="59"/>
    </row>
    <row r="16" spans="1:114" s="26" customFormat="1" collapsed="1" x14ac:dyDescent="0.3">
      <c r="A16" s="198" t="s">
        <v>68</v>
      </c>
      <c r="B16" s="43">
        <v>3.1855025630235287</v>
      </c>
      <c r="C16" s="44">
        <v>4.3613119999999999</v>
      </c>
      <c r="D16" s="44">
        <v>5.2548755522423596</v>
      </c>
      <c r="E16" s="44">
        <v>5.8039158392465975</v>
      </c>
      <c r="F16" s="44">
        <v>6.24941747</v>
      </c>
      <c r="G16" s="44">
        <v>7.0235972752636497</v>
      </c>
      <c r="H16" s="44">
        <v>8.728926665510043</v>
      </c>
      <c r="I16" s="44">
        <f>'[24]Historical Financials in THB'!J6</f>
        <v>9.1032677084520284</v>
      </c>
      <c r="J16" s="44">
        <v>10.419398600419296</v>
      </c>
      <c r="K16" s="44"/>
      <c r="L16" s="45">
        <f>'[24]Historical Financials in THB'!M6</f>
        <v>12.33950243619735</v>
      </c>
      <c r="M16" s="44">
        <v>1.4233449846048198</v>
      </c>
      <c r="N16" s="44">
        <v>1.445737068888586</v>
      </c>
      <c r="O16" s="44">
        <v>1.4709999588757243</v>
      </c>
      <c r="P16" s="44">
        <v>1.4638338268774662</v>
      </c>
      <c r="Q16" s="44">
        <v>1.5054495400000001</v>
      </c>
      <c r="R16" s="44">
        <v>1.58684508</v>
      </c>
      <c r="S16" s="44">
        <v>1.6325157000000001</v>
      </c>
      <c r="T16" s="44">
        <v>1.5246071499999998</v>
      </c>
      <c r="U16" s="44">
        <v>1.6267209389142077</v>
      </c>
      <c r="V16" s="44">
        <v>1.8145852072488728</v>
      </c>
      <c r="W16" s="44">
        <v>1.8015288626199988</v>
      </c>
      <c r="X16" s="44">
        <v>1.7807622664805691</v>
      </c>
      <c r="Y16" s="44">
        <v>1.7647709200019872</v>
      </c>
      <c r="Z16" s="44">
        <v>2.3193589555325862</v>
      </c>
      <c r="AA16" s="44">
        <v>2.3795751199698389</v>
      </c>
      <c r="AB16" s="44">
        <v>2.2652216700056336</v>
      </c>
      <c r="AC16" s="44">
        <v>2.1881375496729887</v>
      </c>
      <c r="AD16" s="44">
        <v>2.2228976203174389</v>
      </c>
      <c r="AE16" s="44">
        <v>2.3866285300104808</v>
      </c>
      <c r="AF16" s="44">
        <f>'[24]Historical Financials in THB'!AG6</f>
        <v>2.3056040084511196</v>
      </c>
      <c r="AG16" s="43">
        <v>2.325123570352289</v>
      </c>
      <c r="AH16" s="44">
        <v>2.5462493404533282</v>
      </c>
      <c r="AI16" s="44">
        <v>2.7299829088126062</v>
      </c>
      <c r="AJ16" s="44">
        <v>2.8180427808010728</v>
      </c>
      <c r="AK16" s="60">
        <v>2.9662154634429303</v>
      </c>
      <c r="AL16" s="60">
        <v>3.1478780257755492</v>
      </c>
      <c r="AM16" s="60">
        <f>'[24]Historical Financials in USD'!AN6</f>
        <v>3.3450166773252423</v>
      </c>
      <c r="AN16" s="45">
        <f>'[24]Historical Financials in THB'!AO6</f>
        <v>2.8803922696536279</v>
      </c>
      <c r="AO16" s="47"/>
      <c r="AP16" s="61"/>
      <c r="AQ16" s="44"/>
      <c r="AR16" s="44"/>
      <c r="AS16" s="44"/>
      <c r="AT16" s="44"/>
      <c r="AU16" s="44"/>
      <c r="AV16" s="44"/>
      <c r="AW16" s="44"/>
      <c r="AX16" s="44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3"/>
      <c r="CJ16" s="33"/>
      <c r="CK16" s="33"/>
      <c r="CL16" s="33"/>
      <c r="CM16" s="33"/>
      <c r="CN16" s="33"/>
      <c r="CO16" s="33"/>
      <c r="CP16" s="48"/>
    </row>
    <row r="17" spans="1:96" s="26" customFormat="1" x14ac:dyDescent="0.3">
      <c r="A17" s="35" t="s">
        <v>20</v>
      </c>
      <c r="B17" s="43">
        <v>1.3067274311385284</v>
      </c>
      <c r="C17" s="44">
        <v>2.3221280000000002</v>
      </c>
      <c r="D17" s="44">
        <v>2.5550665591601005</v>
      </c>
      <c r="E17" s="44">
        <v>2.8969894199999997</v>
      </c>
      <c r="F17" s="44">
        <v>3.0975576999999999</v>
      </c>
      <c r="G17" s="44">
        <v>3.4135763212479397</v>
      </c>
      <c r="H17" s="44">
        <v>3.7990538276500643</v>
      </c>
      <c r="I17" s="44">
        <v>3.7336394193532914</v>
      </c>
      <c r="J17" s="44">
        <v>4.2661662418739343</v>
      </c>
      <c r="K17" s="44"/>
      <c r="L17" s="45">
        <v>5.4678239498830292</v>
      </c>
      <c r="M17" s="44">
        <v>0.71152800074072164</v>
      </c>
      <c r="N17" s="44">
        <v>0.76532773666297471</v>
      </c>
      <c r="O17" s="44">
        <v>0.73665707770319144</v>
      </c>
      <c r="P17" s="44">
        <v>0.68347660489311224</v>
      </c>
      <c r="Q17" s="44">
        <v>0.74577512000000001</v>
      </c>
      <c r="R17" s="44">
        <v>0.78311755000000005</v>
      </c>
      <c r="S17" s="44">
        <v>0.80697743999999993</v>
      </c>
      <c r="T17" s="44">
        <v>0.76168758999999997</v>
      </c>
      <c r="U17" s="44">
        <v>0.79258818312648271</v>
      </c>
      <c r="V17" s="44">
        <v>0.88356465373400994</v>
      </c>
      <c r="W17" s="44">
        <v>0.87562451937526775</v>
      </c>
      <c r="X17" s="44">
        <v>0.86179896501217901</v>
      </c>
      <c r="Y17" s="44">
        <v>0.90334796000033335</v>
      </c>
      <c r="Z17" s="44">
        <v>0.9870720176590746</v>
      </c>
      <c r="AA17" s="44">
        <v>0.98710848999482281</v>
      </c>
      <c r="AB17" s="44">
        <v>0.92152535999583385</v>
      </c>
      <c r="AC17" s="44">
        <v>0.87937216997981882</v>
      </c>
      <c r="AD17" s="44">
        <v>0.94884602001121798</v>
      </c>
      <c r="AE17" s="44">
        <v>0.98910282001138161</v>
      </c>
      <c r="AF17" s="44">
        <f>I17-AC17-AD17-AE17</f>
        <v>0.91631840935087294</v>
      </c>
      <c r="AG17" s="43">
        <v>0.94651698273525509</v>
      </c>
      <c r="AH17" s="44">
        <v>1.0663749708161003</v>
      </c>
      <c r="AI17" s="44">
        <v>1.161409046644613</v>
      </c>
      <c r="AJ17" s="44">
        <v>1.0918652416779651</v>
      </c>
      <c r="AK17" s="60">
        <v>1.3369440641253025</v>
      </c>
      <c r="AL17" s="60">
        <v>1.3295633931098134</v>
      </c>
      <c r="AM17" s="60">
        <v>1.499078441495955</v>
      </c>
      <c r="AN17" s="46">
        <f>L17-(AK17+AL17+AM17)</f>
        <v>1.3022380511519582</v>
      </c>
      <c r="AO17" s="47"/>
      <c r="AP17" s="47"/>
      <c r="AQ17" s="62"/>
      <c r="AR17" s="62"/>
      <c r="AS17" s="62"/>
      <c r="AT17" s="62"/>
      <c r="AU17" s="62"/>
      <c r="AV17" s="62"/>
      <c r="AW17" s="62"/>
      <c r="AX17" s="44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3"/>
      <c r="CJ17" s="33"/>
      <c r="CK17" s="33"/>
      <c r="CL17" s="33"/>
      <c r="CM17" s="33"/>
      <c r="CN17" s="33"/>
      <c r="CO17" s="33"/>
      <c r="CP17" s="48"/>
    </row>
    <row r="18" spans="1:96" s="26" customFormat="1" x14ac:dyDescent="0.3">
      <c r="A18" s="35" t="s">
        <v>21</v>
      </c>
      <c r="B18" s="43">
        <v>0.28399793700000003</v>
      </c>
      <c r="C18" s="44">
        <v>0.41836099999999998</v>
      </c>
      <c r="D18" s="44">
        <v>0.78258414616225891</v>
      </c>
      <c r="E18" s="44">
        <v>0.90945744924659655</v>
      </c>
      <c r="F18" s="44">
        <v>1.1478224300000002</v>
      </c>
      <c r="G18" s="44">
        <v>1.314935672855754</v>
      </c>
      <c r="H18" s="44">
        <v>1.3844121467470429</v>
      </c>
      <c r="I18" s="44">
        <v>1.3698394799987377</v>
      </c>
      <c r="J18" s="44">
        <v>1.5450149453316722</v>
      </c>
      <c r="K18" s="44"/>
      <c r="L18" s="45">
        <v>1.8187817261308341</v>
      </c>
      <c r="M18" s="44">
        <v>0.21218469386409841</v>
      </c>
      <c r="N18" s="44">
        <v>0.22468348722561141</v>
      </c>
      <c r="O18" s="44">
        <v>0.21469619617253285</v>
      </c>
      <c r="P18" s="44">
        <v>0.25789307198435396</v>
      </c>
      <c r="Q18" s="44">
        <v>0.25080775</v>
      </c>
      <c r="R18" s="44">
        <v>0.29720855000000002</v>
      </c>
      <c r="S18" s="44">
        <v>0.28916712</v>
      </c>
      <c r="T18" s="44">
        <v>0.31063900999999999</v>
      </c>
      <c r="U18" s="44">
        <v>0.29893296616864234</v>
      </c>
      <c r="V18" s="44">
        <v>0.34626853558878951</v>
      </c>
      <c r="W18" s="44">
        <v>0.33166650375002094</v>
      </c>
      <c r="X18" s="44">
        <v>0.33806766734830124</v>
      </c>
      <c r="Y18" s="44">
        <v>0.34233904000454285</v>
      </c>
      <c r="Z18" s="44">
        <v>0.3446118167451126</v>
      </c>
      <c r="AA18" s="44">
        <v>0.35205856999748592</v>
      </c>
      <c r="AB18" s="44">
        <v>0.34540271999990174</v>
      </c>
      <c r="AC18" s="44">
        <v>0.34196555962856962</v>
      </c>
      <c r="AD18" s="44">
        <v>0.3479446303707141</v>
      </c>
      <c r="AE18" s="44">
        <v>0.32639297999985739</v>
      </c>
      <c r="AF18" s="44">
        <f>I18-AC18-AD18-AE18</f>
        <v>0.35353630999959662</v>
      </c>
      <c r="AG18" s="43">
        <v>0.36255086685135535</v>
      </c>
      <c r="AH18" s="44">
        <v>0.37661833049290505</v>
      </c>
      <c r="AI18" s="44">
        <v>0.40784544945965207</v>
      </c>
      <c r="AJ18" s="44">
        <v>0.39800029852775987</v>
      </c>
      <c r="AK18" s="60">
        <v>0.41277869926311228</v>
      </c>
      <c r="AL18" s="60">
        <v>0.44951273414180698</v>
      </c>
      <c r="AM18" s="60">
        <v>0.53671421045765466</v>
      </c>
      <c r="AN18" s="46">
        <f>L18-(AK18+AL18+AM18)</f>
        <v>0.41977608226826035</v>
      </c>
      <c r="AO18" s="47"/>
      <c r="AP18" s="47"/>
      <c r="AQ18" s="44"/>
      <c r="AR18" s="44"/>
      <c r="AS18" s="44"/>
      <c r="AT18" s="44"/>
      <c r="AU18" s="44"/>
      <c r="AV18" s="44"/>
      <c r="AW18" s="44"/>
      <c r="AX18" s="44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3"/>
      <c r="CJ18" s="33"/>
      <c r="CK18" s="33"/>
      <c r="CL18" s="33"/>
      <c r="CM18" s="33"/>
      <c r="CN18" s="33"/>
      <c r="CO18" s="33"/>
      <c r="CP18" s="48"/>
    </row>
    <row r="19" spans="1:96" s="26" customFormat="1" x14ac:dyDescent="0.3">
      <c r="A19" s="35" t="s">
        <v>22</v>
      </c>
      <c r="B19" s="43">
        <v>0.33706825000000001</v>
      </c>
      <c r="C19" s="44">
        <v>0.36259000000000002</v>
      </c>
      <c r="D19" s="44">
        <v>0.71542150799999993</v>
      </c>
      <c r="E19" s="44">
        <v>0.73994683999999988</v>
      </c>
      <c r="F19" s="44">
        <v>0.88934566000000015</v>
      </c>
      <c r="G19" s="44">
        <v>1.1576829811599547</v>
      </c>
      <c r="H19" s="44">
        <v>2.376142205862938</v>
      </c>
      <c r="I19" s="44">
        <v>2.7957152644800005</v>
      </c>
      <c r="J19" s="44">
        <v>3.2502375793936911</v>
      </c>
      <c r="K19" s="44"/>
      <c r="L19" s="45">
        <v>3.4358204301834872</v>
      </c>
      <c r="M19" s="44">
        <v>0.18956373999999998</v>
      </c>
      <c r="N19" s="44">
        <v>0.14852106000000007</v>
      </c>
      <c r="O19" s="44">
        <v>0.19144996000000003</v>
      </c>
      <c r="P19" s="44">
        <v>0.21041208000000003</v>
      </c>
      <c r="Q19" s="44">
        <v>0.22638052999999997</v>
      </c>
      <c r="R19" s="44">
        <v>0.21990390999999998</v>
      </c>
      <c r="S19" s="44">
        <v>0.23910105000000004</v>
      </c>
      <c r="T19" s="44">
        <v>0.20396017000000005</v>
      </c>
      <c r="U19" s="44">
        <v>0.23330866761908273</v>
      </c>
      <c r="V19" s="44">
        <v>0.28528426992607325</v>
      </c>
      <c r="W19" s="44">
        <v>0.32717707949471009</v>
      </c>
      <c r="X19" s="44">
        <v>0.31191296412008895</v>
      </c>
      <c r="Y19" s="44">
        <v>0.23682830999711096</v>
      </c>
      <c r="Z19" s="44">
        <v>0.67730041812839892</v>
      </c>
      <c r="AA19" s="44">
        <v>0.73532115097752992</v>
      </c>
      <c r="AB19" s="44">
        <v>0.72669232675989814</v>
      </c>
      <c r="AC19" s="44">
        <v>0.68703369606459985</v>
      </c>
      <c r="AD19" s="44">
        <v>0.61916596460550699</v>
      </c>
      <c r="AE19" s="44">
        <v>0.76606334470924187</v>
      </c>
      <c r="AF19" s="44">
        <f>I19-AC19-AD19-AE19</f>
        <v>0.72345225910065192</v>
      </c>
      <c r="AG19" s="43">
        <v>0.71718943614567809</v>
      </c>
      <c r="AH19" s="44">
        <v>0.77522690914432302</v>
      </c>
      <c r="AI19" s="44">
        <v>0.86206376270834117</v>
      </c>
      <c r="AJ19" s="44">
        <v>0.89575747139534778</v>
      </c>
      <c r="AK19" s="60">
        <v>0.79657922005451587</v>
      </c>
      <c r="AL19" s="60">
        <v>0.95203232852392805</v>
      </c>
      <c r="AM19" s="60">
        <v>0.84583077537163343</v>
      </c>
      <c r="AN19" s="46">
        <f>L19-(AK19+AL19+AM19)</f>
        <v>0.84137810623340981</v>
      </c>
      <c r="AO19" s="47"/>
      <c r="AP19" s="47"/>
      <c r="AQ19" s="44"/>
      <c r="AR19" s="44"/>
      <c r="AS19" s="44"/>
      <c r="AT19" s="44"/>
      <c r="AU19" s="44"/>
      <c r="AV19" s="44"/>
      <c r="AW19" s="44"/>
      <c r="AX19" s="44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3"/>
      <c r="CJ19" s="33"/>
      <c r="CK19" s="33"/>
      <c r="CL19" s="33"/>
      <c r="CM19" s="33"/>
      <c r="CN19" s="33"/>
      <c r="CO19" s="33"/>
      <c r="CP19" s="48"/>
    </row>
    <row r="20" spans="1:96" s="26" customFormat="1" x14ac:dyDescent="0.3">
      <c r="A20" s="35" t="s">
        <v>23</v>
      </c>
      <c r="B20" s="43">
        <v>1.2577089448850001</v>
      </c>
      <c r="C20" s="44">
        <v>1.2582329999999999</v>
      </c>
      <c r="D20" s="44">
        <v>1.20180333892</v>
      </c>
      <c r="E20" s="44">
        <v>1.2575221299999999</v>
      </c>
      <c r="F20" s="44">
        <v>1.1146916800000002</v>
      </c>
      <c r="G20" s="44">
        <v>1.1374022999999998</v>
      </c>
      <c r="H20" s="62">
        <v>1.1693184852499998</v>
      </c>
      <c r="I20" s="62">
        <v>1.2040735446200002</v>
      </c>
      <c r="J20" s="62">
        <v>1.3579798338199998</v>
      </c>
      <c r="K20" s="62"/>
      <c r="L20" s="45">
        <v>1.6170763300000002</v>
      </c>
      <c r="M20" s="62">
        <v>0.31006855</v>
      </c>
      <c r="N20" s="62">
        <v>0.30720478500000004</v>
      </c>
      <c r="O20" s="62">
        <v>0.32819672500000002</v>
      </c>
      <c r="P20" s="62">
        <v>0.3120520699999999</v>
      </c>
      <c r="Q20" s="62">
        <v>0.28248614</v>
      </c>
      <c r="R20" s="62">
        <v>0.28661507000000003</v>
      </c>
      <c r="S20" s="62">
        <v>0.29727008999999999</v>
      </c>
      <c r="T20" s="62">
        <v>0.24832038000000001</v>
      </c>
      <c r="U20" s="62">
        <v>0.30189112199999996</v>
      </c>
      <c r="V20" s="62">
        <v>0.29946774800000003</v>
      </c>
      <c r="W20" s="62">
        <v>0.26706076000000001</v>
      </c>
      <c r="X20" s="62">
        <v>0.26898266999999992</v>
      </c>
      <c r="Y20" s="62">
        <v>0.28225560999999999</v>
      </c>
      <c r="Z20" s="62">
        <v>0.31037470300000003</v>
      </c>
      <c r="AA20" s="62">
        <v>0.30508690899999996</v>
      </c>
      <c r="AB20" s="62">
        <v>0.27160126325</v>
      </c>
      <c r="AC20" s="62">
        <v>0.27976612399999995</v>
      </c>
      <c r="AD20" s="62">
        <v>0.30694100533000007</v>
      </c>
      <c r="AE20" s="62">
        <v>0.30506938528999999</v>
      </c>
      <c r="AF20" s="62">
        <f>I20-AC20-AD20-AE20</f>
        <v>0.31229703000000003</v>
      </c>
      <c r="AG20" s="63">
        <v>0.29886628462000003</v>
      </c>
      <c r="AH20" s="62">
        <v>0.32802913</v>
      </c>
      <c r="AI20" s="62">
        <v>0.29866465000000003</v>
      </c>
      <c r="AJ20" s="62">
        <v>0.43241976919999997</v>
      </c>
      <c r="AK20" s="60">
        <v>0.41991348000000006</v>
      </c>
      <c r="AL20" s="60">
        <v>0.41676957000000009</v>
      </c>
      <c r="AM20" s="60">
        <v>0.46339324999999987</v>
      </c>
      <c r="AN20" s="46">
        <f>L20-(AK20+AL20+AM20)</f>
        <v>0.31700002999999999</v>
      </c>
      <c r="AO20" s="47"/>
      <c r="AP20" s="47"/>
      <c r="AQ20" s="44"/>
      <c r="AR20" s="44"/>
      <c r="AS20" s="44"/>
      <c r="AT20" s="44"/>
      <c r="AU20" s="44"/>
      <c r="AV20" s="44"/>
      <c r="AW20" s="44"/>
      <c r="AX20" s="44"/>
      <c r="AY20" s="30"/>
      <c r="AZ20" s="36"/>
      <c r="BA20" s="36"/>
      <c r="BB20" s="36"/>
      <c r="BC20" s="36"/>
      <c r="BD20" s="36"/>
      <c r="BE20" s="36"/>
      <c r="BF20" s="36"/>
      <c r="BG20" s="36"/>
      <c r="BH20" s="36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3"/>
      <c r="CJ20" s="33"/>
      <c r="CK20" s="33"/>
      <c r="CL20" s="33"/>
      <c r="CM20" s="33"/>
      <c r="CN20" s="33"/>
      <c r="CO20" s="33"/>
      <c r="CP20" s="48"/>
    </row>
    <row r="21" spans="1:96" s="67" customFormat="1" x14ac:dyDescent="0.3">
      <c r="A21" s="64"/>
      <c r="B21" s="50">
        <f t="shared" ref="B21:G21" si="7">B16-SUM(B17:B20)</f>
        <v>0</v>
      </c>
      <c r="C21" s="51">
        <f t="shared" si="7"/>
        <v>0</v>
      </c>
      <c r="D21" s="51">
        <f t="shared" si="7"/>
        <v>0</v>
      </c>
      <c r="E21" s="51">
        <f t="shared" si="7"/>
        <v>0</v>
      </c>
      <c r="F21" s="51">
        <f t="shared" si="7"/>
        <v>0</v>
      </c>
      <c r="G21" s="51">
        <f t="shared" si="7"/>
        <v>0</v>
      </c>
      <c r="H21" s="51">
        <f t="shared" ref="H21:AD21" si="8">H16-SUM(H17:H20)</f>
        <v>0</v>
      </c>
      <c r="I21" s="51">
        <f t="shared" ref="I21:J21" si="9">I16-SUM(I17:I20)</f>
        <v>0</v>
      </c>
      <c r="J21" s="51">
        <f t="shared" si="9"/>
        <v>0</v>
      </c>
      <c r="K21" s="51"/>
      <c r="L21" s="52">
        <f>L16-SUM(L17:L20)</f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f t="shared" si="8"/>
        <v>0</v>
      </c>
      <c r="AD21" s="51">
        <f t="shared" si="8"/>
        <v>0</v>
      </c>
      <c r="AE21" s="51">
        <f t="shared" ref="AE21:AM21" si="10">AE16-SUM(AE17:AE20)</f>
        <v>0</v>
      </c>
      <c r="AF21" s="51">
        <f t="shared" si="10"/>
        <v>0</v>
      </c>
      <c r="AG21" s="50">
        <f t="shared" si="10"/>
        <v>0</v>
      </c>
      <c r="AH21" s="51">
        <f t="shared" si="10"/>
        <v>0</v>
      </c>
      <c r="AI21" s="51">
        <f t="shared" si="10"/>
        <v>0</v>
      </c>
      <c r="AJ21" s="51">
        <f t="shared" si="10"/>
        <v>0</v>
      </c>
      <c r="AK21" s="51">
        <f t="shared" si="10"/>
        <v>0</v>
      </c>
      <c r="AL21" s="51">
        <f t="shared" si="10"/>
        <v>0</v>
      </c>
      <c r="AM21" s="51">
        <f t="shared" si="10"/>
        <v>0</v>
      </c>
      <c r="AN21" s="52"/>
      <c r="AO21" s="47"/>
      <c r="AP21" s="65"/>
      <c r="AQ21" s="51"/>
      <c r="AR21" s="51"/>
      <c r="AS21" s="51"/>
      <c r="AT21" s="51"/>
      <c r="AU21" s="51"/>
      <c r="AV21" s="51"/>
      <c r="AW21" s="51"/>
      <c r="AX21" s="44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33"/>
      <c r="CJ21" s="33"/>
      <c r="CK21" s="33"/>
      <c r="CL21" s="33"/>
      <c r="CM21" s="33"/>
      <c r="CN21" s="33"/>
      <c r="CO21" s="33"/>
      <c r="CP21" s="66"/>
    </row>
    <row r="22" spans="1:96" s="26" customFormat="1" x14ac:dyDescent="0.3">
      <c r="A22" s="198" t="s">
        <v>69</v>
      </c>
      <c r="B22" s="68">
        <f t="shared" ref="B22:J26" si="11">B28/B16</f>
        <v>3955.0720138895222</v>
      </c>
      <c r="C22" s="69">
        <f t="shared" si="11"/>
        <v>3873.5169964347956</v>
      </c>
      <c r="D22" s="69">
        <f t="shared" si="11"/>
        <v>2729.0916239846747</v>
      </c>
      <c r="E22" s="69">
        <f t="shared" si="11"/>
        <v>2529.8835028686472</v>
      </c>
      <c r="F22" s="69">
        <f>F28/F16</f>
        <v>2953.5993924838926</v>
      </c>
      <c r="G22" s="70">
        <f t="shared" si="11"/>
        <v>3126.2550430172164</v>
      </c>
      <c r="H22" s="70">
        <f t="shared" si="11"/>
        <v>3135.0556653563308</v>
      </c>
      <c r="I22" s="70">
        <f t="shared" si="11"/>
        <v>3743.4305196747964</v>
      </c>
      <c r="J22" s="70">
        <f>J28/J16</f>
        <v>4471.3796094335839</v>
      </c>
      <c r="K22" s="70"/>
      <c r="L22" s="71">
        <f>L28/L16</f>
        <v>2885.2569795927375</v>
      </c>
      <c r="M22" s="70">
        <v>1917.2646545672476</v>
      </c>
      <c r="N22" s="70">
        <v>2748.7008119094035</v>
      </c>
      <c r="O22" s="70">
        <v>2716.8131057790183</v>
      </c>
      <c r="P22" s="70">
        <v>2721.6007776459019</v>
      </c>
      <c r="Q22" s="70">
        <v>3032.1281143830415</v>
      </c>
      <c r="R22" s="70">
        <v>3130.5457963946023</v>
      </c>
      <c r="S22" s="70">
        <v>2665.7903415666087</v>
      </c>
      <c r="T22" s="70">
        <v>3000.0672550380546</v>
      </c>
      <c r="U22" s="70">
        <v>2926.7239821254902</v>
      </c>
      <c r="V22" s="70">
        <v>3423.4447584958066</v>
      </c>
      <c r="W22" s="70">
        <v>3281.2946835433199</v>
      </c>
      <c r="X22" s="70">
        <v>2848.8440133170229</v>
      </c>
      <c r="Y22" s="70">
        <v>2722.2209287498754</v>
      </c>
      <c r="Z22" s="70">
        <v>3341.2267861771488</v>
      </c>
      <c r="AA22" s="70">
        <v>3177.4461503868702</v>
      </c>
      <c r="AB22" s="70">
        <v>3201.0547508349632</v>
      </c>
      <c r="AC22" s="70">
        <f t="shared" ref="AC22:AN26" si="12">AC28/AC16</f>
        <v>3510.4923522946274</v>
      </c>
      <c r="AD22" s="70">
        <f t="shared" si="12"/>
        <v>3683.7908973091876</v>
      </c>
      <c r="AE22" s="70">
        <f t="shared" si="12"/>
        <v>4094.4468116376015</v>
      </c>
      <c r="AF22" s="70">
        <f t="shared" si="12"/>
        <v>3658.649277644196</v>
      </c>
      <c r="AG22" s="72">
        <f t="shared" si="12"/>
        <v>4425.4850210227505</v>
      </c>
      <c r="AH22" s="70">
        <f t="shared" si="12"/>
        <v>4867.6957489845108</v>
      </c>
      <c r="AI22" s="70">
        <f t="shared" si="12"/>
        <v>4925.8204357136719</v>
      </c>
      <c r="AJ22" s="70">
        <f t="shared" si="12"/>
        <v>3710.9132716221807</v>
      </c>
      <c r="AK22" s="70">
        <f t="shared" si="12"/>
        <v>3237.8947639775947</v>
      </c>
      <c r="AL22" s="70">
        <f t="shared" si="12"/>
        <v>3627.522791116377</v>
      </c>
      <c r="AM22" s="70">
        <f>AM28/AM16</f>
        <v>2568.8968336264147</v>
      </c>
      <c r="AN22" s="71">
        <f>AN28/AN16</f>
        <v>2078.3071947992089</v>
      </c>
      <c r="AO22" s="47"/>
      <c r="AP22" s="73"/>
      <c r="AQ22" s="69"/>
      <c r="AR22" s="69"/>
      <c r="AS22" s="69"/>
      <c r="AT22" s="69"/>
      <c r="AU22" s="69"/>
      <c r="AV22" s="69"/>
      <c r="AW22" s="69"/>
      <c r="AX22" s="69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3"/>
      <c r="CJ22" s="33"/>
      <c r="CK22" s="33"/>
      <c r="CL22" s="33"/>
      <c r="CM22" s="33"/>
      <c r="CN22" s="33"/>
      <c r="CO22" s="33"/>
      <c r="CP22" s="74"/>
    </row>
    <row r="23" spans="1:96" s="26" customFormat="1" x14ac:dyDescent="0.3">
      <c r="A23" s="35" t="s">
        <v>20</v>
      </c>
      <c r="B23" s="68">
        <f t="shared" si="11"/>
        <v>3187.9536949500507</v>
      </c>
      <c r="C23" s="69">
        <f t="shared" si="11"/>
        <v>3787.1520968647478</v>
      </c>
      <c r="D23" s="69">
        <f t="shared" si="11"/>
        <v>2601.6202361257642</v>
      </c>
      <c r="E23" s="69">
        <f t="shared" si="11"/>
        <v>2506.5819003426927</v>
      </c>
      <c r="F23" s="69">
        <f t="shared" si="11"/>
        <v>2745.4793430937889</v>
      </c>
      <c r="G23" s="70">
        <f t="shared" si="11"/>
        <v>2483.3837694749309</v>
      </c>
      <c r="H23" s="70">
        <f t="shared" si="11"/>
        <v>2659.5509358623221</v>
      </c>
      <c r="I23" s="70">
        <f t="shared" si="11"/>
        <v>2694.6704050066846</v>
      </c>
      <c r="J23" s="70">
        <f t="shared" si="11"/>
        <v>4452.0947416988738</v>
      </c>
      <c r="K23" s="70"/>
      <c r="L23" s="71">
        <f t="shared" ref="L23:L26" si="13">L29/L17</f>
        <v>3197.2134460507732</v>
      </c>
      <c r="M23" s="70">
        <v>2154.890288492435</v>
      </c>
      <c r="N23" s="70">
        <v>3087.8211472044291</v>
      </c>
      <c r="O23" s="70">
        <v>2728.6219584276264</v>
      </c>
      <c r="P23" s="70">
        <v>1982.5442587306632</v>
      </c>
      <c r="Q23" s="70">
        <v>2522.2624040159612</v>
      </c>
      <c r="R23" s="70">
        <v>3189.1961702636972</v>
      </c>
      <c r="S23" s="70">
        <v>2550.7257516719474</v>
      </c>
      <c r="T23" s="70">
        <v>2714.1659270200557</v>
      </c>
      <c r="U23" s="70">
        <v>2342.3564084816426</v>
      </c>
      <c r="V23" s="70">
        <v>2647.4162616586436</v>
      </c>
      <c r="W23" s="70">
        <v>2716.6756511600597</v>
      </c>
      <c r="X23" s="70">
        <v>2207.8754505388874</v>
      </c>
      <c r="Y23" s="70">
        <v>2586.5946111931262</v>
      </c>
      <c r="Z23" s="70">
        <v>3104.6857978613107</v>
      </c>
      <c r="AA23" s="70">
        <v>2533.2656529348988</v>
      </c>
      <c r="AB23" s="70">
        <v>2389.5443194771124</v>
      </c>
      <c r="AC23" s="70">
        <f t="shared" si="12"/>
        <v>2266.0800082823639</v>
      </c>
      <c r="AD23" s="70">
        <f t="shared" si="12"/>
        <v>2349.3529386123823</v>
      </c>
      <c r="AE23" s="70">
        <f t="shared" si="12"/>
        <v>2858.8103809022223</v>
      </c>
      <c r="AF23" s="70">
        <f t="shared" si="12"/>
        <v>3286.3776677449555</v>
      </c>
      <c r="AG23" s="72">
        <f t="shared" si="12"/>
        <v>3869.4334218369113</v>
      </c>
      <c r="AH23" s="70">
        <f t="shared" si="12"/>
        <v>5374.9531528917987</v>
      </c>
      <c r="AI23" s="70">
        <f t="shared" si="12"/>
        <v>5056.8546607933886</v>
      </c>
      <c r="AJ23" s="70">
        <f t="shared" si="12"/>
        <v>3412.600237586666</v>
      </c>
      <c r="AK23" s="70">
        <f t="shared" si="12"/>
        <v>3441.166246365191</v>
      </c>
      <c r="AL23" s="70">
        <f t="shared" si="12"/>
        <v>4006.2003926273023</v>
      </c>
      <c r="AM23" s="70">
        <f t="shared" si="12"/>
        <v>2736.671380317473</v>
      </c>
      <c r="AN23" s="71">
        <f t="shared" si="12"/>
        <v>2650.9523417873315</v>
      </c>
      <c r="AO23" s="47"/>
      <c r="AP23" s="73"/>
      <c r="AQ23" s="69"/>
      <c r="AR23" s="69"/>
      <c r="AS23" s="69"/>
      <c r="AT23" s="69"/>
      <c r="AU23" s="69"/>
      <c r="AV23" s="69"/>
      <c r="AW23" s="69"/>
      <c r="AX23" s="69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3"/>
      <c r="CJ23" s="33"/>
      <c r="CK23" s="33"/>
      <c r="CL23" s="33"/>
      <c r="CM23" s="33"/>
      <c r="CN23" s="33"/>
      <c r="CO23" s="33"/>
      <c r="CP23" s="74"/>
    </row>
    <row r="24" spans="1:96" s="26" customFormat="1" x14ac:dyDescent="0.3">
      <c r="A24" s="35" t="s">
        <v>21</v>
      </c>
      <c r="B24" s="68">
        <f t="shared" si="11"/>
        <v>3626.623893436918</v>
      </c>
      <c r="C24" s="69">
        <f t="shared" si="11"/>
        <v>5614.5842738715892</v>
      </c>
      <c r="D24" s="69">
        <f t="shared" si="11"/>
        <v>2784.4222214334632</v>
      </c>
      <c r="E24" s="69">
        <f t="shared" si="11"/>
        <v>3261.9091753897947</v>
      </c>
      <c r="F24" s="69">
        <f t="shared" si="11"/>
        <v>3502.7814952547078</v>
      </c>
      <c r="G24" s="70">
        <f t="shared" si="11"/>
        <v>5088.5834948508618</v>
      </c>
      <c r="H24" s="70">
        <f t="shared" si="11"/>
        <v>5234.1700166316814</v>
      </c>
      <c r="I24" s="70">
        <f t="shared" si="11"/>
        <v>5156.9908238823773</v>
      </c>
      <c r="J24" s="70">
        <f t="shared" si="11"/>
        <v>5018.3318708318657</v>
      </c>
      <c r="K24" s="70"/>
      <c r="L24" s="71">
        <f t="shared" si="13"/>
        <v>4196.0319938896664</v>
      </c>
      <c r="M24" s="70">
        <v>1240.5711473932918</v>
      </c>
      <c r="N24" s="70">
        <v>4879.6539073334052</v>
      </c>
      <c r="O24" s="70">
        <v>2342.2202591742898</v>
      </c>
      <c r="P24" s="70">
        <v>4281.2082701782028</v>
      </c>
      <c r="Q24" s="70">
        <v>4026.8164179228629</v>
      </c>
      <c r="R24" s="70">
        <v>3458.9950873268263</v>
      </c>
      <c r="S24" s="70">
        <v>2608.5220417869132</v>
      </c>
      <c r="T24" s="70">
        <v>3954.0194309736862</v>
      </c>
      <c r="U24" s="70">
        <v>5167.6748161133419</v>
      </c>
      <c r="V24" s="70">
        <v>4621.4652693997441</v>
      </c>
      <c r="W24" s="70">
        <v>5162.6221399511669</v>
      </c>
      <c r="X24" s="70">
        <v>5424.4606372538619</v>
      </c>
      <c r="Y24" s="70">
        <v>5594.8305933359152</v>
      </c>
      <c r="Z24" s="70">
        <v>5611.5562245452647</v>
      </c>
      <c r="AA24" s="70">
        <v>5164.6946488525164</v>
      </c>
      <c r="AB24" s="70">
        <v>4571.0005323562127</v>
      </c>
      <c r="AC24" s="70">
        <f t="shared" si="12"/>
        <v>4679.6337953895245</v>
      </c>
      <c r="AD24" s="70">
        <f t="shared" si="12"/>
        <v>5823.366263419045</v>
      </c>
      <c r="AE24" s="70">
        <f t="shared" si="12"/>
        <v>5157.0240958845443</v>
      </c>
      <c r="AF24" s="70">
        <f t="shared" si="12"/>
        <v>4962.8581410059433</v>
      </c>
      <c r="AG24" s="72">
        <f t="shared" si="12"/>
        <v>4791.8882795489035</v>
      </c>
      <c r="AH24" s="70">
        <f t="shared" si="12"/>
        <v>4878.429540377756</v>
      </c>
      <c r="AI24" s="70">
        <f t="shared" si="12"/>
        <v>4472.4921713086287</v>
      </c>
      <c r="AJ24" s="70">
        <f t="shared" si="12"/>
        <v>5916.334564164802</v>
      </c>
      <c r="AK24" s="70">
        <f t="shared" si="12"/>
        <v>5870.5579855368451</v>
      </c>
      <c r="AL24" s="70">
        <f t="shared" si="12"/>
        <v>4390.8236062002134</v>
      </c>
      <c r="AM24" s="70">
        <f t="shared" si="12"/>
        <v>3334.0363280065312</v>
      </c>
      <c r="AN24" s="71">
        <f t="shared" si="12"/>
        <v>3442.9527664800585</v>
      </c>
      <c r="AO24" s="47"/>
      <c r="AP24" s="73"/>
      <c r="AQ24" s="69"/>
      <c r="AR24" s="69"/>
      <c r="AS24" s="69"/>
      <c r="AT24" s="69"/>
      <c r="AU24" s="69"/>
      <c r="AV24" s="69"/>
      <c r="AW24" s="69"/>
      <c r="AX24" s="69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3"/>
      <c r="CJ24" s="33"/>
      <c r="CK24" s="33"/>
      <c r="CL24" s="33"/>
      <c r="CM24" s="33"/>
      <c r="CN24" s="33"/>
      <c r="CO24" s="33"/>
      <c r="CP24" s="74"/>
    </row>
    <row r="25" spans="1:96" s="26" customFormat="1" x14ac:dyDescent="0.3">
      <c r="A25" s="35" t="s">
        <v>22</v>
      </c>
      <c r="B25" s="68">
        <f t="shared" si="11"/>
        <v>3885.7444856104153</v>
      </c>
      <c r="C25" s="69">
        <f t="shared" si="11"/>
        <v>4038.46916653673</v>
      </c>
      <c r="D25" s="69">
        <f t="shared" si="11"/>
        <v>7418.6915493299639</v>
      </c>
      <c r="E25" s="69">
        <f t="shared" si="11"/>
        <v>5015.0729003821634</v>
      </c>
      <c r="F25" s="69">
        <f t="shared" si="11"/>
        <v>6206.4038675991305</v>
      </c>
      <c r="G25" s="70">
        <f t="shared" si="11"/>
        <v>5094.0167503593902</v>
      </c>
      <c r="H25" s="70">
        <f t="shared" si="11"/>
        <v>3402.0971811962741</v>
      </c>
      <c r="I25" s="70">
        <f t="shared" si="11"/>
        <v>5870.1416915251848</v>
      </c>
      <c r="J25" s="70">
        <f t="shared" si="11"/>
        <v>5375.0520088635558</v>
      </c>
      <c r="K25" s="70"/>
      <c r="L25" s="71">
        <f t="shared" si="13"/>
        <v>2490.0229827234471</v>
      </c>
      <c r="M25" s="70">
        <v>3956.4871318601822</v>
      </c>
      <c r="N25" s="70">
        <v>2321.3422039349398</v>
      </c>
      <c r="O25" s="70">
        <v>6330.6386630760971</v>
      </c>
      <c r="P25" s="70">
        <v>6673.1535730201449</v>
      </c>
      <c r="Q25" s="70">
        <v>6988.1827030218128</v>
      </c>
      <c r="R25" s="70">
        <v>6435.7584771902111</v>
      </c>
      <c r="S25" s="70">
        <v>5655.8454529124383</v>
      </c>
      <c r="T25" s="70">
        <v>5736.8200881119546</v>
      </c>
      <c r="U25" s="70">
        <v>6092.9300322560739</v>
      </c>
      <c r="V25" s="70">
        <v>6619.9480043734675</v>
      </c>
      <c r="W25" s="70">
        <v>4478.8861163665833</v>
      </c>
      <c r="X25" s="70">
        <v>3596.410943542834</v>
      </c>
      <c r="Y25" s="70">
        <v>1027.9380582770543</v>
      </c>
      <c r="Z25" s="70">
        <v>3511.8119852747145</v>
      </c>
      <c r="AA25" s="70">
        <v>3435.4181230001732</v>
      </c>
      <c r="AB25" s="70">
        <v>4039.8589955469156</v>
      </c>
      <c r="AC25" s="70">
        <f t="shared" si="12"/>
        <v>5670.7288166265153</v>
      </c>
      <c r="AD25" s="70">
        <f t="shared" si="12"/>
        <v>6081.6906392612545</v>
      </c>
      <c r="AE25" s="70">
        <f t="shared" si="12"/>
        <v>6553.0129872476582</v>
      </c>
      <c r="AF25" s="70">
        <f t="shared" si="12"/>
        <v>5155.3699756255028</v>
      </c>
      <c r="AG25" s="72">
        <f t="shared" si="12"/>
        <v>6513.8679492006222</v>
      </c>
      <c r="AH25" s="70">
        <f t="shared" si="12"/>
        <v>5366.9389609296986</v>
      </c>
      <c r="AI25" s="70">
        <f t="shared" si="12"/>
        <v>5728.1442999440787</v>
      </c>
      <c r="AJ25" s="70">
        <f t="shared" si="12"/>
        <v>4130.4680520631773</v>
      </c>
      <c r="AK25" s="70">
        <f t="shared" si="12"/>
        <v>2477.9046666921549</v>
      </c>
      <c r="AL25" s="70">
        <f t="shared" si="12"/>
        <v>3437.1654636953003</v>
      </c>
      <c r="AM25" s="70">
        <f t="shared" si="12"/>
        <v>2504.3754604420301</v>
      </c>
      <c r="AN25" s="71">
        <f t="shared" si="12"/>
        <v>1415.361277683359</v>
      </c>
      <c r="AO25" s="47"/>
      <c r="AP25" s="73"/>
      <c r="AQ25" s="69"/>
      <c r="AR25" s="69"/>
      <c r="AS25" s="69"/>
      <c r="AT25" s="69"/>
      <c r="AU25" s="69"/>
      <c r="AV25" s="69"/>
      <c r="AW25" s="69"/>
      <c r="AX25" s="69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3"/>
      <c r="CJ25" s="33"/>
      <c r="CK25" s="33"/>
      <c r="CL25" s="33"/>
      <c r="CM25" s="33"/>
      <c r="CN25" s="33"/>
      <c r="CO25" s="33"/>
      <c r="CP25" s="74"/>
    </row>
    <row r="26" spans="1:96" s="26" customFormat="1" x14ac:dyDescent="0.3">
      <c r="A26" s="35" t="s">
        <v>23</v>
      </c>
      <c r="B26" s="68">
        <f t="shared" si="11"/>
        <v>4867.097117540713</v>
      </c>
      <c r="C26" s="69">
        <f t="shared" si="11"/>
        <v>3584.1179150848393</v>
      </c>
      <c r="D26" s="69">
        <f t="shared" si="11"/>
        <v>62.333668371504537</v>
      </c>
      <c r="E26" s="69">
        <f t="shared" si="11"/>
        <v>620.20315326423281</v>
      </c>
      <c r="F26" s="69">
        <f t="shared" si="11"/>
        <v>548.58471395020445</v>
      </c>
      <c r="G26" s="70">
        <f t="shared" si="11"/>
        <v>741.72417484239156</v>
      </c>
      <c r="H26" s="70">
        <f t="shared" si="11"/>
        <v>1265.3184393531444</v>
      </c>
      <c r="I26" s="70">
        <f t="shared" si="11"/>
        <v>497.74849300192341</v>
      </c>
      <c r="J26" s="70">
        <f t="shared" si="11"/>
        <v>1724.3071220797838</v>
      </c>
      <c r="K26" s="70"/>
      <c r="L26" s="71">
        <f t="shared" si="13"/>
        <v>1500.2061517433526</v>
      </c>
      <c r="M26" s="70">
        <v>770.58013002731457</v>
      </c>
      <c r="N26" s="70">
        <v>349.331326149218</v>
      </c>
      <c r="O26" s="70">
        <v>989.41710101058595</v>
      </c>
      <c r="P26" s="70">
        <v>349.13025763639229</v>
      </c>
      <c r="Q26" s="70">
        <v>471.473994272315</v>
      </c>
      <c r="R26" s="70">
        <v>300.80817764948182</v>
      </c>
      <c r="S26" s="70">
        <v>691.76229607901928</v>
      </c>
      <c r="T26" s="70">
        <v>750.89104952041862</v>
      </c>
      <c r="U26" s="70">
        <v>439.45448429293162</v>
      </c>
      <c r="V26" s="70">
        <v>872.75914148664958</v>
      </c>
      <c r="W26" s="70">
        <v>832.64600055398796</v>
      </c>
      <c r="X26" s="70">
        <v>844.81683051880225</v>
      </c>
      <c r="Y26" s="70">
        <v>994.7550718025459</v>
      </c>
      <c r="Z26" s="70">
        <v>1221.6343515191777</v>
      </c>
      <c r="AA26" s="70">
        <v>1759.926939087446</v>
      </c>
      <c r="AB26" s="70">
        <v>1040.8271631325292</v>
      </c>
      <c r="AC26" s="70">
        <f t="shared" si="12"/>
        <v>748.95712364166604</v>
      </c>
      <c r="AD26" s="70">
        <f t="shared" si="12"/>
        <v>505.43859648636214</v>
      </c>
      <c r="AE26" s="70">
        <f t="shared" si="12"/>
        <v>517.85593566159673</v>
      </c>
      <c r="AF26" s="70">
        <f t="shared" si="12"/>
        <v>245.50709904446509</v>
      </c>
      <c r="AG26" s="72">
        <f t="shared" si="12"/>
        <v>282.7567316734997</v>
      </c>
      <c r="AH26" s="70">
        <f t="shared" si="12"/>
        <v>1749.2455278129905</v>
      </c>
      <c r="AI26" s="70">
        <f t="shared" si="12"/>
        <v>2998.9247379031476</v>
      </c>
      <c r="AJ26" s="70">
        <f t="shared" si="12"/>
        <v>1821.358794118061</v>
      </c>
      <c r="AK26" s="70">
        <f t="shared" si="12"/>
        <v>1136.8001181282673</v>
      </c>
      <c r="AL26" s="70">
        <f t="shared" si="12"/>
        <v>2625.1401427729324</v>
      </c>
      <c r="AM26" s="70">
        <f t="shared" si="12"/>
        <v>1585.334189217109</v>
      </c>
      <c r="AN26" s="71">
        <f t="shared" si="12"/>
        <v>378.16549628171134</v>
      </c>
      <c r="AO26" s="47"/>
      <c r="AP26" s="73"/>
      <c r="AQ26" s="69"/>
      <c r="AR26" s="69"/>
      <c r="AS26" s="69"/>
      <c r="AT26" s="69"/>
      <c r="AU26" s="69"/>
      <c r="AV26" s="69"/>
      <c r="AW26" s="69"/>
      <c r="AX26" s="69"/>
      <c r="AY26" s="30"/>
      <c r="AZ26" s="30"/>
      <c r="BA26" s="30"/>
      <c r="BB26" s="30"/>
      <c r="BC26" s="30"/>
      <c r="BD26" s="30"/>
      <c r="BE26" s="36"/>
      <c r="BF26" s="36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3"/>
      <c r="CJ26" s="33"/>
      <c r="CK26" s="33"/>
      <c r="CL26" s="33"/>
      <c r="CM26" s="33"/>
      <c r="CN26" s="33"/>
      <c r="CO26" s="33"/>
      <c r="CP26" s="74"/>
    </row>
    <row r="27" spans="1:96" s="86" customFormat="1" x14ac:dyDescent="0.3">
      <c r="A27" s="75"/>
      <c r="B27" s="76"/>
      <c r="C27" s="77"/>
      <c r="D27" s="77"/>
      <c r="E27" s="77"/>
      <c r="F27" s="77"/>
      <c r="G27" s="78"/>
      <c r="H27" s="78"/>
      <c r="I27" s="78"/>
      <c r="J27" s="78"/>
      <c r="K27" s="78"/>
      <c r="L27" s="79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80"/>
      <c r="AF27" s="80"/>
      <c r="AG27" s="81"/>
      <c r="AH27" s="80"/>
      <c r="AI27" s="80"/>
      <c r="AJ27" s="80"/>
      <c r="AK27" s="77"/>
      <c r="AL27" s="77"/>
      <c r="AM27" s="77"/>
      <c r="AN27" s="82"/>
      <c r="AO27" s="47"/>
      <c r="AP27" s="83"/>
      <c r="AQ27" s="77"/>
      <c r="AR27" s="77"/>
      <c r="AS27" s="77"/>
      <c r="AT27" s="77"/>
      <c r="AU27" s="77"/>
      <c r="AV27" s="77"/>
      <c r="AW27" s="77"/>
      <c r="AX27" s="69"/>
      <c r="AY27" s="77"/>
      <c r="AZ27" s="84"/>
      <c r="BA27" s="84"/>
      <c r="BB27" s="84"/>
      <c r="BC27" s="84"/>
      <c r="BD27" s="84"/>
      <c r="BE27" s="84"/>
      <c r="BF27" s="84"/>
      <c r="BG27" s="84"/>
      <c r="BH27" s="84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33"/>
      <c r="CJ27" s="33"/>
      <c r="CK27" s="33"/>
      <c r="CL27" s="33"/>
      <c r="CM27" s="33"/>
      <c r="CN27" s="33"/>
      <c r="CO27" s="33"/>
      <c r="CP27" s="85"/>
    </row>
    <row r="28" spans="1:96" s="26" customFormat="1" x14ac:dyDescent="0.3">
      <c r="A28" s="198" t="s">
        <v>70</v>
      </c>
      <c r="B28" s="72">
        <v>12598.892037187703</v>
      </c>
      <c r="C28" s="69">
        <v>16893.61615875503</v>
      </c>
      <c r="D28" s="69">
        <v>14341.036854706465</v>
      </c>
      <c r="E28" s="69">
        <v>14683.230933748007</v>
      </c>
      <c r="F28" s="69">
        <v>18458.275642770226</v>
      </c>
      <c r="G28" s="69">
        <v>21957.556401914964</v>
      </c>
      <c r="H28" s="69">
        <v>27365.670995187207</v>
      </c>
      <c r="I28" s="69">
        <f>'[24]Historical Financials in THB'!J15</f>
        <v>34077.45016858937</v>
      </c>
      <c r="J28" s="69">
        <f>'[24]Historical Financials in THB'!K15</f>
        <v>46589.086444475666</v>
      </c>
      <c r="K28" s="69"/>
      <c r="L28" s="71">
        <v>35602.635528739993</v>
      </c>
      <c r="M28" s="69">
        <v>2728.9290302383843</v>
      </c>
      <c r="N28" s="69">
        <v>3973.8986550615773</v>
      </c>
      <c r="O28" s="69">
        <v>3996.4319668739645</v>
      </c>
      <c r="P28" s="69">
        <v>3983.9712815740886</v>
      </c>
      <c r="Q28" s="69">
        <v>4564.7158750190174</v>
      </c>
      <c r="R28" s="69">
        <v>4967.6911947234566</v>
      </c>
      <c r="S28" s="69">
        <v>4351.9445855158519</v>
      </c>
      <c r="T28" s="69">
        <v>4573.923987511891</v>
      </c>
      <c r="U28" s="69">
        <v>4760.9631841459059</v>
      </c>
      <c r="V28" s="69">
        <v>6212.132216600181</v>
      </c>
      <c r="W28" s="69">
        <v>5911.347079164846</v>
      </c>
      <c r="X28" s="69">
        <v>5073.1139220040222</v>
      </c>
      <c r="Y28" s="69">
        <v>4804.096332878582</v>
      </c>
      <c r="Z28" s="69">
        <v>7749.5042689853317</v>
      </c>
      <c r="AA28" s="69">
        <v>7560.9718045045393</v>
      </c>
      <c r="AB28" s="69">
        <v>7251.098588465843</v>
      </c>
      <c r="AC28" s="69">
        <v>7681.4401338957323</v>
      </c>
      <c r="AD28" s="69">
        <v>8188.6900193756355</v>
      </c>
      <c r="AE28" s="69">
        <v>9771.9235752647492</v>
      </c>
      <c r="AF28" s="69">
        <f t="shared" ref="AF28:AF33" si="14">I28-AC28-AD28-AE28</f>
        <v>8435.3964400532514</v>
      </c>
      <c r="AG28" s="68">
        <v>10289.799532620993</v>
      </c>
      <c r="AH28" s="69">
        <f>'[24]Historical Financials in THB'!AI15</f>
        <v>12394.367090379281</v>
      </c>
      <c r="AI28" s="69">
        <v>13447.405601378188</v>
      </c>
      <c r="AJ28" s="69">
        <f>'[24]Historical Financials in THB'!AK15</f>
        <v>10457.512355273777</v>
      </c>
      <c r="AK28" s="69">
        <f>'[24]Historical Financials in THB'!AL15</f>
        <v>9604.2935179112392</v>
      </c>
      <c r="AL28" s="69">
        <v>11418.999282155231</v>
      </c>
      <c r="AM28" s="69">
        <f>'[24]Historical Financials in THB'!AN15</f>
        <v>8593.0027508083658</v>
      </c>
      <c r="AN28" s="23">
        <f>'[24]Historical Financials in THB'!AO15</f>
        <v>5986.3399778651583</v>
      </c>
      <c r="AO28" s="47"/>
      <c r="AP28" s="24"/>
      <c r="AQ28" s="69"/>
      <c r="AR28" s="69"/>
      <c r="AS28" s="69"/>
      <c r="AT28" s="69"/>
      <c r="AU28" s="69"/>
      <c r="AV28" s="69"/>
      <c r="AW28" s="69"/>
      <c r="AX28" s="69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3"/>
      <c r="CJ28" s="33"/>
      <c r="CK28" s="33"/>
      <c r="CL28" s="33"/>
      <c r="CM28" s="33"/>
      <c r="CN28" s="33"/>
      <c r="CO28" s="33"/>
      <c r="CP28" s="27"/>
      <c r="CQ28" s="87"/>
      <c r="CR28" s="88"/>
    </row>
    <row r="29" spans="1:96" s="26" customFormat="1" x14ac:dyDescent="0.3">
      <c r="A29" s="35" t="s">
        <v>20</v>
      </c>
      <c r="B29" s="68">
        <v>4165.7865423906596</v>
      </c>
      <c r="C29" s="69">
        <v>8794.2519243883435</v>
      </c>
      <c r="D29" s="69">
        <v>6647.3128649591445</v>
      </c>
      <c r="E29" s="69">
        <v>7261.5412456562744</v>
      </c>
      <c r="F29" s="69">
        <v>8504.2806793911077</v>
      </c>
      <c r="G29" s="69">
        <v>8477.2200320510765</v>
      </c>
      <c r="H29" s="69">
        <v>10103.777162718066</v>
      </c>
      <c r="I29" s="69">
        <v>10060.927646297656</v>
      </c>
      <c r="J29" s="69">
        <v>18993.376292660188</v>
      </c>
      <c r="K29" s="69"/>
      <c r="L29" s="71">
        <v>17481.80025320447</v>
      </c>
      <c r="M29" s="69">
        <v>1533.2647787866192</v>
      </c>
      <c r="N29" s="69">
        <v>2363.1951698100356</v>
      </c>
      <c r="O29" s="69">
        <v>2010.0586780520543</v>
      </c>
      <c r="P29" s="69">
        <v>1355.0226190075655</v>
      </c>
      <c r="Q29" s="69">
        <v>1881.040547026492</v>
      </c>
      <c r="R29" s="69">
        <v>2497.5154913262895</v>
      </c>
      <c r="S29" s="69">
        <v>2058.3781372263038</v>
      </c>
      <c r="T29" s="69">
        <v>2067.3465038120221</v>
      </c>
      <c r="U29" s="69">
        <v>1856.5240100331384</v>
      </c>
      <c r="V29" s="69">
        <v>2339.1634325222067</v>
      </c>
      <c r="W29" s="69">
        <v>2378.7878113455199</v>
      </c>
      <c r="X29" s="69">
        <v>1902.7447781502115</v>
      </c>
      <c r="Y29" s="69">
        <v>2336.5949653691659</v>
      </c>
      <c r="Z29" s="69">
        <v>3064.5484746924376</v>
      </c>
      <c r="AA29" s="69">
        <v>2500.608033424317</v>
      </c>
      <c r="AB29" s="69">
        <v>2202.0256892321459</v>
      </c>
      <c r="AC29" s="69">
        <v>1992.7276942311482</v>
      </c>
      <c r="AD29" s="69">
        <v>2229.1741854040183</v>
      </c>
      <c r="AE29" s="69">
        <v>2827.6574096282002</v>
      </c>
      <c r="AF29" s="69">
        <f t="shared" si="14"/>
        <v>3011.3683570342891</v>
      </c>
      <c r="AG29" s="68">
        <v>3662.4844473320268</v>
      </c>
      <c r="AH29" s="69">
        <v>5731.7155115528985</v>
      </c>
      <c r="AI29" s="69">
        <v>5873.0767506124175</v>
      </c>
      <c r="AJ29" s="69">
        <v>3726.0995831628461</v>
      </c>
      <c r="AK29" s="69">
        <v>4600.6467867462907</v>
      </c>
      <c r="AL29" s="69">
        <v>5326.497387499423</v>
      </c>
      <c r="AM29" s="69">
        <v>4102.4850676929018</v>
      </c>
      <c r="AN29" s="71">
        <f>L29-(AK29+AL29+AM29)</f>
        <v>3452.1710112658548</v>
      </c>
      <c r="AO29" s="47"/>
      <c r="AP29" s="73"/>
      <c r="AQ29" s="69"/>
      <c r="AR29" s="69"/>
      <c r="AS29" s="69"/>
      <c r="AT29" s="69"/>
      <c r="AU29" s="69"/>
      <c r="AV29" s="69"/>
      <c r="AW29" s="69"/>
      <c r="AX29" s="69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3"/>
      <c r="CJ29" s="33"/>
      <c r="CK29" s="33"/>
      <c r="CL29" s="33"/>
      <c r="CM29" s="33"/>
      <c r="CN29" s="33"/>
      <c r="CO29" s="33"/>
      <c r="CP29" s="27"/>
      <c r="CQ29" s="87"/>
      <c r="CR29" s="88"/>
    </row>
    <row r="30" spans="1:96" s="26" customFormat="1" x14ac:dyDescent="0.3">
      <c r="A30" s="35" t="s">
        <v>21</v>
      </c>
      <c r="B30" s="68">
        <v>1029.9537040109926</v>
      </c>
      <c r="C30" s="69">
        <v>2348.9230914011919</v>
      </c>
      <c r="D30" s="69">
        <v>2179.044686715727</v>
      </c>
      <c r="E30" s="69">
        <v>2966.5675983240717</v>
      </c>
      <c r="F30" s="69">
        <v>4020.5711676422929</v>
      </c>
      <c r="G30" s="69">
        <v>6691.1599616844023</v>
      </c>
      <c r="H30" s="69">
        <v>7246.2485491640718</v>
      </c>
      <c r="I30" s="69">
        <v>7064.249628545298</v>
      </c>
      <c r="J30" s="69">
        <v>7753.3977410694833</v>
      </c>
      <c r="K30" s="69"/>
      <c r="L30" s="71">
        <v>7631.6663127468537</v>
      </c>
      <c r="M30" s="69">
        <v>263.23020912627891</v>
      </c>
      <c r="N30" s="69">
        <v>1096.3776563537499</v>
      </c>
      <c r="O30" s="69">
        <v>502.86578024296409</v>
      </c>
      <c r="P30" s="69">
        <v>1104.0939526010789</v>
      </c>
      <c r="Q30" s="69">
        <v>1009.9567654422929</v>
      </c>
      <c r="R30" s="69">
        <v>1028.0429143615295</v>
      </c>
      <c r="S30" s="69">
        <v>754.29880628004139</v>
      </c>
      <c r="T30" s="69">
        <v>1228.2726815584292</v>
      </c>
      <c r="U30" s="69">
        <v>1544.7883609757546</v>
      </c>
      <c r="V30" s="69">
        <v>1600.2680111095001</v>
      </c>
      <c r="W30" s="69">
        <v>1712.2688353400549</v>
      </c>
      <c r="X30" s="69">
        <v>1833.8347542590927</v>
      </c>
      <c r="Y30" s="69">
        <v>1915.328934310664</v>
      </c>
      <c r="Z30" s="69">
        <v>1933.8085853078887</v>
      </c>
      <c r="AA30" s="69">
        <v>1818.2750125486846</v>
      </c>
      <c r="AB30" s="69">
        <v>1578.8360169968346</v>
      </c>
      <c r="AC30" s="69">
        <v>1600.273589697146</v>
      </c>
      <c r="AD30" s="69">
        <v>2026.209022038626</v>
      </c>
      <c r="AE30" s="69">
        <v>1683.2164625868268</v>
      </c>
      <c r="AF30" s="69">
        <f t="shared" si="14"/>
        <v>1754.5505542226988</v>
      </c>
      <c r="AG30" s="68">
        <v>1737.3032496053047</v>
      </c>
      <c r="AH30" s="69">
        <v>1837.3059889243405</v>
      </c>
      <c r="AI30" s="69">
        <v>1824.0855798121429</v>
      </c>
      <c r="AJ30" s="69">
        <v>2354.7029227276953</v>
      </c>
      <c r="AK30" s="69">
        <v>2423.2412892185757</v>
      </c>
      <c r="AL30" s="69">
        <v>1973.7311243574468</v>
      </c>
      <c r="AM30" s="69">
        <v>1789.4246754231635</v>
      </c>
      <c r="AN30" s="71">
        <f>L30-(AK30+AL30+AM30)</f>
        <v>1445.2692237476676</v>
      </c>
      <c r="AO30" s="47"/>
      <c r="AP30" s="73"/>
      <c r="AQ30" s="69"/>
      <c r="AR30" s="69"/>
      <c r="AS30" s="69"/>
      <c r="AT30" s="69"/>
      <c r="AU30" s="69"/>
      <c r="AV30" s="69"/>
      <c r="AW30" s="69"/>
      <c r="AX30" s="69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3"/>
      <c r="CJ30" s="33"/>
      <c r="CK30" s="33"/>
      <c r="CL30" s="33"/>
      <c r="CM30" s="33"/>
      <c r="CN30" s="33"/>
      <c r="CO30" s="33"/>
      <c r="CP30" s="27"/>
      <c r="CQ30" s="87"/>
      <c r="CR30" s="88"/>
    </row>
    <row r="31" spans="1:96" s="26" customFormat="1" x14ac:dyDescent="0.3">
      <c r="A31" s="35" t="s">
        <v>22</v>
      </c>
      <c r="B31" s="68">
        <v>1309.7610937118529</v>
      </c>
      <c r="C31" s="69">
        <v>1464.308535094553</v>
      </c>
      <c r="D31" s="69">
        <v>5307.4914956084986</v>
      </c>
      <c r="E31" s="69">
        <v>3710.8873450074161</v>
      </c>
      <c r="F31" s="69">
        <v>5519.6383438565026</v>
      </c>
      <c r="G31" s="69">
        <v>5897.256497634804</v>
      </c>
      <c r="H31" s="69">
        <v>8083.8667006877986</v>
      </c>
      <c r="I31" s="69">
        <v>16411.244731657411</v>
      </c>
      <c r="J31" s="69">
        <v>17470.19603040388</v>
      </c>
      <c r="K31" s="69"/>
      <c r="L31" s="71">
        <v>8555.2718356676432</v>
      </c>
      <c r="M31" s="69">
        <v>750.0064979772892</v>
      </c>
      <c r="N31" s="69">
        <v>344.76820475115358</v>
      </c>
      <c r="O31" s="69">
        <v>1212.0005188203725</v>
      </c>
      <c r="P31" s="69">
        <v>1404.1121234586008</v>
      </c>
      <c r="Q31" s="69">
        <v>1581.9885040469103</v>
      </c>
      <c r="R31" s="69">
        <v>1415.2484529497731</v>
      </c>
      <c r="S31" s="69">
        <v>1352.3185864290897</v>
      </c>
      <c r="T31" s="69">
        <v>1170.0828004307295</v>
      </c>
      <c r="U31" s="69">
        <v>1421.5333877219593</v>
      </c>
      <c r="V31" s="69">
        <v>1888.5670333762503</v>
      </c>
      <c r="W31" s="69">
        <v>1465.3888789422228</v>
      </c>
      <c r="X31" s="69">
        <v>1121.7671975943713</v>
      </c>
      <c r="Y31" s="69">
        <v>243.44483312346654</v>
      </c>
      <c r="Z31" s="69">
        <v>2378.5517260148868</v>
      </c>
      <c r="AA31" s="69">
        <v>2526.1356082935527</v>
      </c>
      <c r="AB31" s="69">
        <v>2935.734533255893</v>
      </c>
      <c r="AC31" s="69">
        <v>3895.9817782669493</v>
      </c>
      <c r="AD31" s="69">
        <v>3765.575851090477</v>
      </c>
      <c r="AE31" s="69">
        <v>5020.0230469340413</v>
      </c>
      <c r="AF31" s="69">
        <f t="shared" si="14"/>
        <v>3729.6640553659427</v>
      </c>
      <c r="AG31" s="68">
        <v>4671.6772816145985</v>
      </c>
      <c r="AH31" s="69">
        <v>4160.5955022477747</v>
      </c>
      <c r="AI31" s="69">
        <v>4938.0256285461292</v>
      </c>
      <c r="AJ31" s="69">
        <v>3699.8976179953797</v>
      </c>
      <c r="AK31" s="69">
        <v>1973.8473667630819</v>
      </c>
      <c r="AL31" s="69">
        <v>3272.2926399238636</v>
      </c>
      <c r="AM31" s="69">
        <v>2118.2778375273738</v>
      </c>
      <c r="AN31" s="71">
        <f>L31-(AK31+AL31+AM31)</f>
        <v>1190.8539914533239</v>
      </c>
      <c r="AO31" s="47"/>
      <c r="AP31" s="73"/>
      <c r="AQ31" s="69"/>
      <c r="AR31" s="69"/>
      <c r="AS31" s="69"/>
      <c r="AT31" s="69"/>
      <c r="AU31" s="69"/>
      <c r="AV31" s="69"/>
      <c r="AW31" s="69"/>
      <c r="AX31" s="69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3"/>
      <c r="CJ31" s="33"/>
      <c r="CK31" s="33"/>
      <c r="CL31" s="33"/>
      <c r="CM31" s="33"/>
      <c r="CN31" s="33"/>
      <c r="CO31" s="33"/>
      <c r="CP31" s="27"/>
      <c r="CQ31" s="87"/>
      <c r="CR31" s="88"/>
    </row>
    <row r="32" spans="1:96" s="26" customFormat="1" x14ac:dyDescent="0.3">
      <c r="A32" s="35" t="s">
        <v>23</v>
      </c>
      <c r="B32" s="68">
        <v>6121.3915803549553</v>
      </c>
      <c r="C32" s="69">
        <v>4509.6554366509426</v>
      </c>
      <c r="D32" s="69">
        <v>74.912810776006154</v>
      </c>
      <c r="E32" s="69">
        <v>779.91919032555438</v>
      </c>
      <c r="F32" s="69">
        <v>611.50281641547292</v>
      </c>
      <c r="G32" s="69">
        <v>843.63878243133809</v>
      </c>
      <c r="H32" s="69">
        <v>1479.5602408633126</v>
      </c>
      <c r="I32" s="69">
        <v>599.32579229808925</v>
      </c>
      <c r="J32" s="69">
        <v>2341.5742990965468</v>
      </c>
      <c r="K32" s="69"/>
      <c r="L32" s="71">
        <v>2425.9478581045641</v>
      </c>
      <c r="M32" s="69">
        <v>238.93266357638089</v>
      </c>
      <c r="N32" s="69">
        <v>107.31625494343541</v>
      </c>
      <c r="O32" s="69">
        <v>324.72345221066854</v>
      </c>
      <c r="P32" s="69">
        <v>108.94681959506948</v>
      </c>
      <c r="Q32" s="69">
        <v>133.18486875236837</v>
      </c>
      <c r="R32" s="69">
        <v>86.21615689357867</v>
      </c>
      <c r="S32" s="69">
        <v>205.64024001401668</v>
      </c>
      <c r="T32" s="69">
        <v>186.46155075550917</v>
      </c>
      <c r="U32" s="69">
        <v>132.66740733112448</v>
      </c>
      <c r="V32" s="69">
        <v>261.36321464742036</v>
      </c>
      <c r="W32" s="69">
        <v>222.36707371890844</v>
      </c>
      <c r="X32" s="69">
        <v>227.24108673388486</v>
      </c>
      <c r="Y32" s="69">
        <v>280.77519959222138</v>
      </c>
      <c r="Z32" s="69">
        <v>379.16439902736238</v>
      </c>
      <c r="AA32" s="69">
        <v>536.93066991202011</v>
      </c>
      <c r="AB32" s="69">
        <v>282.68997233170876</v>
      </c>
      <c r="AC32" s="69">
        <v>209.53283152341763</v>
      </c>
      <c r="AD32" s="69">
        <v>155.13983093810825</v>
      </c>
      <c r="AE32" s="69">
        <v>157.98199196106111</v>
      </c>
      <c r="AF32" s="69">
        <f t="shared" si="14"/>
        <v>76.671137875502296</v>
      </c>
      <c r="AG32" s="68">
        <v>84.506453846553143</v>
      </c>
      <c r="AH32" s="69">
        <v>573.8034886448861</v>
      </c>
      <c r="AI32" s="69">
        <v>895.67280722218538</v>
      </c>
      <c r="AJ32" s="69">
        <f>J32-(AG32+AH32+AI32)</f>
        <v>787.59154938292227</v>
      </c>
      <c r="AK32" s="69">
        <v>477.35769366765192</v>
      </c>
      <c r="AL32" s="69">
        <v>1094.078528493214</v>
      </c>
      <c r="AM32" s="69">
        <v>734.63316227743087</v>
      </c>
      <c r="AN32" s="71">
        <f>L32-(AK32+AL32+AM32)</f>
        <v>119.87847366626738</v>
      </c>
      <c r="AO32" s="47"/>
      <c r="AP32" s="73"/>
      <c r="AQ32" s="69"/>
      <c r="AR32" s="69"/>
      <c r="AS32" s="69"/>
      <c r="AT32" s="69"/>
      <c r="AU32" s="69"/>
      <c r="AV32" s="69"/>
      <c r="AW32" s="69"/>
      <c r="AX32" s="69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3"/>
      <c r="CJ32" s="33"/>
      <c r="CK32" s="33"/>
      <c r="CL32" s="33"/>
      <c r="CM32" s="33"/>
      <c r="CN32" s="33"/>
      <c r="CO32" s="33"/>
      <c r="CP32" s="27"/>
      <c r="CQ32" s="87"/>
      <c r="CR32" s="88"/>
    </row>
    <row r="33" spans="1:96" s="90" customFormat="1" x14ac:dyDescent="0.3">
      <c r="A33" s="35" t="s">
        <v>24</v>
      </c>
      <c r="B33" s="68">
        <v>-28.000883280757108</v>
      </c>
      <c r="C33" s="69">
        <f t="shared" ref="C33:H33" si="15">C28-SUM(C29:C32)</f>
        <v>-223.52282877999824</v>
      </c>
      <c r="D33" s="69">
        <f t="shared" si="15"/>
        <v>132.27499664708921</v>
      </c>
      <c r="E33" s="69">
        <f t="shared" si="15"/>
        <v>-35.684445565309943</v>
      </c>
      <c r="F33" s="69">
        <f t="shared" si="15"/>
        <v>-197.71736453515041</v>
      </c>
      <c r="G33" s="69">
        <f t="shared" si="15"/>
        <v>48.281128113343584</v>
      </c>
      <c r="H33" s="69">
        <f t="shared" si="15"/>
        <v>452.21834175395634</v>
      </c>
      <c r="I33" s="69">
        <f>I28-SUM(I29:I32)</f>
        <v>-58.297630209082854</v>
      </c>
      <c r="J33" s="69">
        <f>J28-SUM(J29:J32)</f>
        <v>30.542081245570444</v>
      </c>
      <c r="K33" s="69"/>
      <c r="L33" s="71">
        <v>-492.05073098354353</v>
      </c>
      <c r="M33" s="69">
        <v>-56.505119228183958</v>
      </c>
      <c r="N33" s="69">
        <v>62.241369203202794</v>
      </c>
      <c r="O33" s="69">
        <v>-53.216462452095129</v>
      </c>
      <c r="P33" s="69">
        <v>11.795766911774081</v>
      </c>
      <c r="Q33" s="69">
        <v>-41.454810249045295</v>
      </c>
      <c r="R33" s="69">
        <v>-59.331820807714394</v>
      </c>
      <c r="S33" s="69">
        <v>-18.691184433600029</v>
      </c>
      <c r="T33" s="69">
        <v>-78.239549044798878</v>
      </c>
      <c r="U33" s="69">
        <v>-194.54998191607046</v>
      </c>
      <c r="V33" s="69">
        <v>122.77052494480358</v>
      </c>
      <c r="W33" s="69">
        <v>132.53447981813952</v>
      </c>
      <c r="X33" s="69">
        <v>-12.473894733538145</v>
      </c>
      <c r="Y33" s="69">
        <v>27.952400483063684</v>
      </c>
      <c r="Z33" s="69">
        <v>-6.5689160572428591</v>
      </c>
      <c r="AA33" s="69">
        <v>179.02248032596526</v>
      </c>
      <c r="AB33" s="69">
        <v>251.81237664925993</v>
      </c>
      <c r="AC33" s="69">
        <f>AC28-SUM(AC29:AC32)</f>
        <v>-17.075759822929285</v>
      </c>
      <c r="AD33" s="69">
        <f t="shared" ref="AD33" si="16">AD28-SUM(AD29:AD32)</f>
        <v>12.591129904405534</v>
      </c>
      <c r="AE33" s="69">
        <f>AE28-SUM(AE29:AE32)</f>
        <v>83.044664154618658</v>
      </c>
      <c r="AF33" s="69">
        <f t="shared" si="14"/>
        <v>-136.85766444517776</v>
      </c>
      <c r="AG33" s="68">
        <f t="shared" ref="AG33:AL33" si="17">AG28-SUM(AG29:AG32)</f>
        <v>133.82810022250851</v>
      </c>
      <c r="AH33" s="69">
        <f t="shared" si="17"/>
        <v>90.946599009381316</v>
      </c>
      <c r="AI33" s="69">
        <f t="shared" si="17"/>
        <v>-83.455164814686214</v>
      </c>
      <c r="AJ33" s="69">
        <f t="shared" si="17"/>
        <v>-110.77931799506587</v>
      </c>
      <c r="AK33" s="69">
        <f t="shared" si="17"/>
        <v>129.20038151563858</v>
      </c>
      <c r="AL33" s="69">
        <f t="shared" si="17"/>
        <v>-247.60039811871502</v>
      </c>
      <c r="AM33" s="69">
        <v>-151.81799211250262</v>
      </c>
      <c r="AN33" s="71">
        <f>L33-(AK33+AL33+AM33)</f>
        <v>-221.83272226796447</v>
      </c>
      <c r="AO33" s="47"/>
      <c r="AP33" s="73"/>
      <c r="AQ33" s="69"/>
      <c r="AR33" s="69"/>
      <c r="AS33" s="69"/>
      <c r="AT33" s="69"/>
      <c r="AU33" s="69"/>
      <c r="AV33" s="69"/>
      <c r="AW33" s="69"/>
      <c r="AX33" s="69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89"/>
      <c r="BJ33" s="89"/>
      <c r="BK33" s="89"/>
      <c r="BL33" s="89"/>
      <c r="BM33" s="89"/>
      <c r="BN33" s="89"/>
      <c r="BO33" s="89"/>
      <c r="BP33" s="89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3"/>
      <c r="CJ33" s="33"/>
      <c r="CK33" s="33"/>
      <c r="CL33" s="33"/>
      <c r="CM33" s="33"/>
      <c r="CN33" s="33"/>
      <c r="CO33" s="33"/>
      <c r="CP33" s="27"/>
      <c r="CQ33" s="87"/>
      <c r="CR33" s="88"/>
    </row>
    <row r="34" spans="1:96" s="33" customFormat="1" x14ac:dyDescent="0.3">
      <c r="A34" s="35"/>
      <c r="B34" s="72"/>
      <c r="C34" s="70"/>
      <c r="D34" s="70"/>
      <c r="E34" s="70"/>
      <c r="F34" s="70"/>
      <c r="G34" s="70"/>
      <c r="H34" s="69"/>
      <c r="I34" s="91"/>
      <c r="J34" s="91">
        <f>J28-SUM(J29:J33)</f>
        <v>0</v>
      </c>
      <c r="K34" s="91"/>
      <c r="L34" s="92">
        <f>L28-SUM(L29:L33)</f>
        <v>0</v>
      </c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3">
        <f t="shared" ref="AG34:AJ34" si="18">AG28-SUM(AG29:AG33)</f>
        <v>0</v>
      </c>
      <c r="AH34" s="91">
        <f t="shared" si="18"/>
        <v>0</v>
      </c>
      <c r="AI34" s="91">
        <f>AI28-SUM(AI29:AI33)</f>
        <v>0</v>
      </c>
      <c r="AJ34" s="91">
        <f t="shared" si="18"/>
        <v>0</v>
      </c>
      <c r="AK34" s="91">
        <f>AK28-SUM(AK29:AK33)</f>
        <v>0</v>
      </c>
      <c r="AL34" s="91">
        <f>AL28-SUM(AL29:AL33)</f>
        <v>0</v>
      </c>
      <c r="AM34" s="91">
        <f>AM33-AM57</f>
        <v>0</v>
      </c>
      <c r="AN34" s="92">
        <f>AN28-SUM(AN29:AN33)</f>
        <v>9.0949470177292824E-12</v>
      </c>
      <c r="AO34" s="47"/>
      <c r="AP34" s="94"/>
      <c r="AQ34" s="38"/>
      <c r="AR34" s="38"/>
      <c r="AS34" s="38"/>
      <c r="AT34" s="38"/>
      <c r="AU34" s="38"/>
      <c r="AV34" s="38"/>
      <c r="AW34" s="38"/>
      <c r="AX34" s="69"/>
      <c r="AY34" s="38"/>
      <c r="AZ34" s="30"/>
      <c r="BA34" s="30"/>
      <c r="BB34" s="30"/>
      <c r="BC34" s="30"/>
      <c r="BD34" s="30"/>
      <c r="BE34" s="30"/>
      <c r="BF34" s="30"/>
      <c r="BG34" s="30"/>
      <c r="BH34" s="30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P34" s="66"/>
      <c r="CQ34" s="87"/>
    </row>
    <row r="35" spans="1:96" s="26" customFormat="1" x14ac:dyDescent="0.3">
      <c r="A35" s="198" t="s">
        <v>71</v>
      </c>
      <c r="B35" s="68">
        <v>96858</v>
      </c>
      <c r="C35" s="69">
        <v>186096</v>
      </c>
      <c r="D35" s="69">
        <v>210728.984</v>
      </c>
      <c r="E35" s="69">
        <v>229120.448</v>
      </c>
      <c r="F35" s="69">
        <v>243907.21766484791</v>
      </c>
      <c r="G35" s="69">
        <v>234697.94899999999</v>
      </c>
      <c r="H35" s="69">
        <v>254619.53899999999</v>
      </c>
      <c r="I35" s="69">
        <f>'[24]Historical Financials in THB'!J12</f>
        <v>286332.272</v>
      </c>
      <c r="J35" s="69">
        <v>347170.9003483</v>
      </c>
      <c r="K35" s="69"/>
      <c r="L35" s="23">
        <v>352692.44799999997</v>
      </c>
      <c r="M35" s="69">
        <v>55494</v>
      </c>
      <c r="N35" s="69">
        <v>56807.148000000001</v>
      </c>
      <c r="O35" s="69">
        <v>59181.069999999992</v>
      </c>
      <c r="P35" s="69">
        <v>57638.23000000001</v>
      </c>
      <c r="Q35" s="69">
        <v>61646.606</v>
      </c>
      <c r="R35" s="69">
        <v>64029.859889935993</v>
      </c>
      <c r="S35" s="69">
        <v>63606.215110064019</v>
      </c>
      <c r="T35" s="69">
        <v>54624.536664847896</v>
      </c>
      <c r="U35" s="69">
        <v>53660.3648109368</v>
      </c>
      <c r="V35" s="69">
        <v>61225.241189063199</v>
      </c>
      <c r="W35" s="69">
        <v>62333.540304536982</v>
      </c>
      <c r="X35" s="69">
        <v>57478.802695463004</v>
      </c>
      <c r="Y35" s="69">
        <v>57164.231830578989</v>
      </c>
      <c r="Z35" s="69">
        <v>66730.030342933402</v>
      </c>
      <c r="AA35" s="69">
        <v>65435.834507806205</v>
      </c>
      <c r="AB35" s="69">
        <v>65289.440000000002</v>
      </c>
      <c r="AC35" s="69">
        <v>71650.278999999995</v>
      </c>
      <c r="AD35" s="69">
        <v>71660.810000000012</v>
      </c>
      <c r="AE35" s="69">
        <v>72604.546000000002</v>
      </c>
      <c r="AF35" s="69">
        <f t="shared" ref="AF35:AF40" si="19">I35-AC35-AD35-AE35</f>
        <v>70416.637000000017</v>
      </c>
      <c r="AG35" s="68">
        <v>76143.351999999999</v>
      </c>
      <c r="AH35" s="69">
        <v>83590.938999999998</v>
      </c>
      <c r="AI35" s="69">
        <v>96000.728879000002</v>
      </c>
      <c r="AJ35" s="69">
        <v>91435.880469299998</v>
      </c>
      <c r="AK35" s="69">
        <v>95810.293048000007</v>
      </c>
      <c r="AL35" s="69">
        <v>92556.791738030253</v>
      </c>
      <c r="AM35" s="69">
        <v>86816.790213969725</v>
      </c>
      <c r="AN35" s="23">
        <f>L35-(AK35+AL35+AM35)</f>
        <v>77508.572999999975</v>
      </c>
      <c r="AO35" s="47"/>
      <c r="AP35" s="24"/>
      <c r="AQ35" s="69"/>
      <c r="AR35" s="69"/>
      <c r="AS35" s="69"/>
      <c r="AT35" s="69"/>
      <c r="AU35" s="69"/>
      <c r="AV35" s="69"/>
      <c r="AW35" s="69"/>
      <c r="AX35" s="69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3"/>
      <c r="CJ35" s="33"/>
      <c r="CK35" s="33"/>
      <c r="CL35" s="33"/>
      <c r="CM35" s="33"/>
      <c r="CN35" s="33"/>
      <c r="CO35" s="33"/>
      <c r="CP35" s="27"/>
      <c r="CQ35" s="87"/>
    </row>
    <row r="36" spans="1:96" s="26" customFormat="1" x14ac:dyDescent="0.3">
      <c r="A36" s="35" t="s">
        <v>20</v>
      </c>
      <c r="B36" s="68">
        <v>58072.749382776339</v>
      </c>
      <c r="C36" s="69">
        <v>129671.01254678</v>
      </c>
      <c r="D36" s="69">
        <v>133422.45447260581</v>
      </c>
      <c r="E36" s="69">
        <v>146417.74289794025</v>
      </c>
      <c r="F36" s="69">
        <v>145120.72132644564</v>
      </c>
      <c r="G36" s="69">
        <v>131834.017741105</v>
      </c>
      <c r="H36" s="69">
        <v>134989.504401582</v>
      </c>
      <c r="I36" s="69">
        <v>145760.303329102</v>
      </c>
      <c r="J36" s="69">
        <v>182415.43843416299</v>
      </c>
      <c r="K36" s="69"/>
      <c r="L36" s="23">
        <v>196046.715339157</v>
      </c>
      <c r="M36" s="69">
        <v>36811.68321397157</v>
      </c>
      <c r="N36" s="69">
        <v>38703.883268393074</v>
      </c>
      <c r="O36" s="69">
        <v>38226.951133142524</v>
      </c>
      <c r="P36" s="69">
        <v>32675.225282433068</v>
      </c>
      <c r="Q36" s="69">
        <v>38357.490798890794</v>
      </c>
      <c r="R36" s="69">
        <v>38644.07377072957</v>
      </c>
      <c r="S36" s="69">
        <v>37210.774859835372</v>
      </c>
      <c r="T36" s="69">
        <v>30908.381896989908</v>
      </c>
      <c r="U36" s="69">
        <v>30457.57637117842</v>
      </c>
      <c r="V36" s="69">
        <v>34624.599284223907</v>
      </c>
      <c r="W36" s="69">
        <v>35208.529632645688</v>
      </c>
      <c r="X36" s="69">
        <v>31543.310916917799</v>
      </c>
      <c r="Y36" s="69">
        <v>32361.365919898959</v>
      </c>
      <c r="Z36" s="69">
        <v>35877.659914537842</v>
      </c>
      <c r="AA36" s="69">
        <v>34028.997837578987</v>
      </c>
      <c r="AB36" s="69">
        <v>32721.480742656</v>
      </c>
      <c r="AC36" s="69">
        <v>35817.862324822097</v>
      </c>
      <c r="AD36" s="69">
        <v>36992.899508883493</v>
      </c>
      <c r="AE36" s="69">
        <v>37025.834772235408</v>
      </c>
      <c r="AF36" s="69">
        <f t="shared" si="19"/>
        <v>35923.706723160998</v>
      </c>
      <c r="AG36" s="68">
        <v>38734.073238594101</v>
      </c>
      <c r="AH36" s="69">
        <v>45834.414716084306</v>
      </c>
      <c r="AI36" s="69">
        <v>50614.071164801586</v>
      </c>
      <c r="AJ36" s="69">
        <v>47232.879314682999</v>
      </c>
      <c r="AK36" s="69">
        <v>54719.605720559601</v>
      </c>
      <c r="AL36" s="69">
        <v>52664.441687403996</v>
      </c>
      <c r="AM36" s="69">
        <v>46935.704126281402</v>
      </c>
      <c r="AN36" s="23">
        <f>L36-(AK36+AL36+AM36)</f>
        <v>41726.963804911997</v>
      </c>
      <c r="AO36" s="47"/>
      <c r="AP36" s="24"/>
      <c r="AQ36" s="69"/>
      <c r="AR36" s="69"/>
      <c r="AS36" s="69"/>
      <c r="AT36" s="69"/>
      <c r="AU36" s="69"/>
      <c r="AV36" s="69"/>
      <c r="AW36" s="69"/>
      <c r="AX36" s="69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3"/>
      <c r="CJ36" s="33"/>
      <c r="CK36" s="33"/>
      <c r="CL36" s="33"/>
      <c r="CM36" s="33"/>
      <c r="CN36" s="33"/>
      <c r="CO36" s="33"/>
      <c r="CP36" s="27"/>
      <c r="CQ36" s="87"/>
    </row>
    <row r="37" spans="1:96" s="26" customFormat="1" x14ac:dyDescent="0.3">
      <c r="A37" s="35" t="s">
        <v>21</v>
      </c>
      <c r="B37" s="68">
        <v>13592.706331893418</v>
      </c>
      <c r="C37" s="69">
        <v>25184.355750890001</v>
      </c>
      <c r="D37" s="69">
        <v>42235.817895860295</v>
      </c>
      <c r="E37" s="69">
        <v>47967.776514157013</v>
      </c>
      <c r="F37" s="69">
        <v>70273.966183088734</v>
      </c>
      <c r="G37" s="69">
        <v>73218.829438105691</v>
      </c>
      <c r="H37" s="69">
        <v>73290.968000158202</v>
      </c>
      <c r="I37" s="69">
        <v>81065.424271087497</v>
      </c>
      <c r="J37" s="69">
        <v>99206.967571317</v>
      </c>
      <c r="K37" s="69"/>
      <c r="L37" s="23">
        <v>107058.623835468</v>
      </c>
      <c r="M37" s="69">
        <v>10606.077151695139</v>
      </c>
      <c r="N37" s="69">
        <v>10826.775284632249</v>
      </c>
      <c r="O37" s="69">
        <v>11041.129734482882</v>
      </c>
      <c r="P37" s="69">
        <v>15493.794343346735</v>
      </c>
      <c r="Q37" s="69">
        <v>15684.442313678495</v>
      </c>
      <c r="R37" s="69">
        <v>18313.243209788794</v>
      </c>
      <c r="S37" s="69">
        <v>18288.440219395041</v>
      </c>
      <c r="T37" s="69">
        <v>17987.840588075</v>
      </c>
      <c r="U37" s="69">
        <v>16872.574753863282</v>
      </c>
      <c r="V37" s="69">
        <v>18620.116801212997</v>
      </c>
      <c r="W37" s="69">
        <v>18819.481304668003</v>
      </c>
      <c r="X37" s="69">
        <v>18906.656584043165</v>
      </c>
      <c r="Y37" s="69">
        <v>18785.142383450289</v>
      </c>
      <c r="Z37" s="69">
        <v>18569.233206348046</v>
      </c>
      <c r="AA37" s="69">
        <v>17671.243923598511</v>
      </c>
      <c r="AB37" s="69">
        <v>18265.348474086306</v>
      </c>
      <c r="AC37" s="69">
        <v>20107.527133090302</v>
      </c>
      <c r="AD37" s="69">
        <v>19199.433259404996</v>
      </c>
      <c r="AE37" s="69">
        <v>20277.833496546002</v>
      </c>
      <c r="AF37" s="69">
        <f t="shared" si="19"/>
        <v>21480.630382046198</v>
      </c>
      <c r="AG37" s="68">
        <v>22929.010882537998</v>
      </c>
      <c r="AH37" s="69">
        <v>22788.775116561603</v>
      </c>
      <c r="AI37" s="69">
        <v>26133.440112469711</v>
      </c>
      <c r="AJ37" s="69">
        <v>27355.741459747689</v>
      </c>
      <c r="AK37" s="69">
        <v>27621.164703210499</v>
      </c>
      <c r="AL37" s="69">
        <v>26586.359040609663</v>
      </c>
      <c r="AM37" s="69">
        <v>28667.256182688838</v>
      </c>
      <c r="AN37" s="23">
        <f>L37-(AK37+AL37+AM37)</f>
        <v>24183.843908958996</v>
      </c>
      <c r="AO37" s="47"/>
      <c r="AP37" s="24"/>
      <c r="AQ37" s="69"/>
      <c r="AR37" s="69"/>
      <c r="AS37" s="69"/>
      <c r="AT37" s="69"/>
      <c r="AU37" s="69"/>
      <c r="AV37" s="69"/>
      <c r="AW37" s="69"/>
      <c r="AX37" s="69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3"/>
      <c r="CJ37" s="33"/>
      <c r="CK37" s="33"/>
      <c r="CL37" s="33"/>
      <c r="CM37" s="33"/>
      <c r="CN37" s="33"/>
      <c r="CO37" s="33"/>
      <c r="CP37" s="27"/>
      <c r="CQ37" s="87"/>
    </row>
    <row r="38" spans="1:96" s="26" customFormat="1" x14ac:dyDescent="0.3">
      <c r="A38" s="35" t="s">
        <v>22</v>
      </c>
      <c r="B38" s="68">
        <v>10049.239966365763</v>
      </c>
      <c r="C38" s="69">
        <v>14426.253898979994</v>
      </c>
      <c r="D38" s="69">
        <v>26212.743218280477</v>
      </c>
      <c r="E38" s="69">
        <v>27187.727928766435</v>
      </c>
      <c r="F38" s="69">
        <v>29595.93181079955</v>
      </c>
      <c r="G38" s="69">
        <v>32562.426929647201</v>
      </c>
      <c r="H38" s="69">
        <v>67981.597748912493</v>
      </c>
      <c r="I38" s="69">
        <v>88114.039798100799</v>
      </c>
      <c r="J38" s="69">
        <v>108398.81129652562</v>
      </c>
      <c r="K38" s="69"/>
      <c r="L38" s="23">
        <v>94505.65878558901</v>
      </c>
      <c r="M38" s="69">
        <v>7059.2198160467251</v>
      </c>
      <c r="N38" s="69">
        <v>6435.8617739920719</v>
      </c>
      <c r="O38" s="69">
        <v>7278.8747159880913</v>
      </c>
      <c r="P38" s="69">
        <v>6413.7917073201315</v>
      </c>
      <c r="Q38" s="69">
        <v>7651.2168403792439</v>
      </c>
      <c r="R38" s="69">
        <v>7706.9199056667185</v>
      </c>
      <c r="S38" s="69">
        <v>8097.3076796935748</v>
      </c>
      <c r="T38" s="69">
        <v>6140.4873850599979</v>
      </c>
      <c r="U38" s="69">
        <v>5873.5238399781529</v>
      </c>
      <c r="V38" s="69">
        <v>8135.8421648431786</v>
      </c>
      <c r="W38" s="69">
        <v>10216.806837988752</v>
      </c>
      <c r="X38" s="69">
        <v>8336.2540875971772</v>
      </c>
      <c r="Y38" s="69">
        <v>7633.0150286982343</v>
      </c>
      <c r="Z38" s="69">
        <v>18477.440055130879</v>
      </c>
      <c r="AA38" s="69">
        <v>20209.975482751484</v>
      </c>
      <c r="AB38" s="69">
        <v>21661.167149981899</v>
      </c>
      <c r="AC38" s="69">
        <v>22901.495450792398</v>
      </c>
      <c r="AD38" s="69">
        <v>21602.256985510801</v>
      </c>
      <c r="AE38" s="69">
        <v>22662.208124088196</v>
      </c>
      <c r="AF38" s="69">
        <f t="shared" si="19"/>
        <v>20948.079237709404</v>
      </c>
      <c r="AG38" s="68">
        <v>22894.9606821917</v>
      </c>
      <c r="AH38" s="69">
        <v>25223.468853826602</v>
      </c>
      <c r="AI38" s="69">
        <v>31422.897426243708</v>
      </c>
      <c r="AJ38" s="69">
        <v>28857.484334263609</v>
      </c>
      <c r="AK38" s="69">
        <v>25548.941287827067</v>
      </c>
      <c r="AL38" s="69">
        <v>25207.456316442847</v>
      </c>
      <c r="AM38" s="69">
        <v>22714.110416625255</v>
      </c>
      <c r="AN38" s="23">
        <f>L38-(AK38+AL38+AM38)</f>
        <v>21035.150764693841</v>
      </c>
      <c r="AO38" s="47"/>
      <c r="AP38" s="24"/>
      <c r="AQ38" s="69"/>
      <c r="AR38" s="69"/>
      <c r="AS38" s="69"/>
      <c r="AT38" s="69"/>
      <c r="AU38" s="69"/>
      <c r="AV38" s="69"/>
      <c r="AW38" s="69"/>
      <c r="AX38" s="69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3"/>
      <c r="CJ38" s="33"/>
      <c r="CK38" s="33"/>
      <c r="CL38" s="33"/>
      <c r="CM38" s="33"/>
      <c r="CN38" s="33"/>
      <c r="CO38" s="33"/>
      <c r="CP38" s="27"/>
      <c r="CQ38" s="87"/>
    </row>
    <row r="39" spans="1:96" s="26" customFormat="1" x14ac:dyDescent="0.3">
      <c r="A39" s="35" t="s">
        <v>23</v>
      </c>
      <c r="B39" s="68">
        <v>37942</v>
      </c>
      <c r="C39" s="69">
        <v>48269.4</v>
      </c>
      <c r="D39" s="69">
        <v>42480.390519928755</v>
      </c>
      <c r="E39" s="69">
        <v>43203.660158667313</v>
      </c>
      <c r="F39" s="69">
        <v>34880.830349091229</v>
      </c>
      <c r="G39" s="69">
        <v>27398.048692761298</v>
      </c>
      <c r="H39" s="69">
        <v>25789.474265190001</v>
      </c>
      <c r="I39" s="69">
        <v>27483.571487114201</v>
      </c>
      <c r="J39" s="69">
        <v>38897.146434953378</v>
      </c>
      <c r="K39" s="69"/>
      <c r="L39" s="23">
        <v>38405.812338955991</v>
      </c>
      <c r="M39" s="69">
        <v>11142.324020053233</v>
      </c>
      <c r="N39" s="69">
        <v>10058.633058118618</v>
      </c>
      <c r="O39" s="69">
        <v>11471.436546673678</v>
      </c>
      <c r="P39" s="69">
        <v>10531.246449241196</v>
      </c>
      <c r="Q39" s="69">
        <v>9307.6279889609232</v>
      </c>
      <c r="R39" s="69">
        <v>8746.8075494949499</v>
      </c>
      <c r="S39" s="69">
        <v>10269.077940491505</v>
      </c>
      <c r="T39" s="69">
        <v>6557.3168701438553</v>
      </c>
      <c r="U39" s="69">
        <v>6831.3061130696815</v>
      </c>
      <c r="V39" s="69">
        <v>7974.2872759703196</v>
      </c>
      <c r="W39" s="69">
        <v>6276.5468308636446</v>
      </c>
      <c r="X39" s="69">
        <v>6315.9084728576527</v>
      </c>
      <c r="Y39" s="69">
        <v>5918.2857969700008</v>
      </c>
      <c r="Z39" s="69">
        <v>6868.1970049500005</v>
      </c>
      <c r="AA39" s="69">
        <v>6589.2238854599973</v>
      </c>
      <c r="AB39" s="69">
        <v>6413.7675778100011</v>
      </c>
      <c r="AC39" s="69">
        <v>6825.4392875800004</v>
      </c>
      <c r="AD39" s="69">
        <v>6899.2056176000006</v>
      </c>
      <c r="AE39" s="69">
        <v>6590.2411952179973</v>
      </c>
      <c r="AF39" s="69">
        <f t="shared" si="19"/>
        <v>7168.6853867162026</v>
      </c>
      <c r="AG39" s="68">
        <v>7296.0497618299996</v>
      </c>
      <c r="AH39" s="69">
        <v>8303.4966651100003</v>
      </c>
      <c r="AI39" s="69">
        <v>10036.303277329996</v>
      </c>
      <c r="AJ39" s="69">
        <f>J39-(AG39+AH39+AI39)</f>
        <v>13261.296730683382</v>
      </c>
      <c r="AK39" s="69">
        <v>11433.09108611764</v>
      </c>
      <c r="AL39" s="69">
        <v>10832.325106292157</v>
      </c>
      <c r="AM39" s="69">
        <v>8410.2716506610359</v>
      </c>
      <c r="AN39" s="23">
        <f>L39-(AK39+AL39+AM39)</f>
        <v>7730.1244958851603</v>
      </c>
      <c r="AO39" s="47"/>
      <c r="AP39" s="24"/>
      <c r="AQ39" s="69"/>
      <c r="AR39" s="69"/>
      <c r="AS39" s="69"/>
      <c r="AT39" s="69"/>
      <c r="AU39" s="69"/>
      <c r="AV39" s="69"/>
      <c r="AW39" s="69"/>
      <c r="AX39" s="69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3"/>
      <c r="CJ39" s="33"/>
      <c r="CK39" s="33"/>
      <c r="CL39" s="33"/>
      <c r="CM39" s="33"/>
      <c r="CN39" s="33"/>
      <c r="CO39" s="33"/>
      <c r="CP39" s="27"/>
      <c r="CQ39" s="87"/>
    </row>
    <row r="40" spans="1:96" s="90" customFormat="1" x14ac:dyDescent="0.3">
      <c r="A40" s="35" t="s">
        <v>25</v>
      </c>
      <c r="B40" s="68">
        <f t="shared" ref="B40" si="20">B35-SUM(B36:B39)</f>
        <v>-22798.695681035519</v>
      </c>
      <c r="C40" s="69">
        <f>C35-SUM(C36:C39)</f>
        <v>-31455.02219665001</v>
      </c>
      <c r="D40" s="69">
        <f t="shared" ref="D40:I40" si="21">D35-SUM(D36:D39)</f>
        <v>-33622.422106675338</v>
      </c>
      <c r="E40" s="69">
        <f t="shared" si="21"/>
        <v>-35656.459499530989</v>
      </c>
      <c r="F40" s="69">
        <f t="shared" si="21"/>
        <v>-35964.232004577236</v>
      </c>
      <c r="G40" s="69">
        <f t="shared" si="21"/>
        <v>-30315.373801619193</v>
      </c>
      <c r="H40" s="69">
        <f t="shared" si="21"/>
        <v>-47432.005415842694</v>
      </c>
      <c r="I40" s="69">
        <f t="shared" si="21"/>
        <v>-56091.066885404522</v>
      </c>
      <c r="J40" s="69">
        <f>J35-SUM(J36:J39)</f>
        <v>-81747.463388659002</v>
      </c>
      <c r="K40" s="69"/>
      <c r="L40" s="23">
        <f>SUM(AK40:AN40)</f>
        <v>-83324.36229917001</v>
      </c>
      <c r="M40" s="69">
        <v>-10125.304201766667</v>
      </c>
      <c r="N40" s="69">
        <v>-9218.0053851360117</v>
      </c>
      <c r="O40" s="69">
        <v>-8837.3221302871825</v>
      </c>
      <c r="P40" s="69">
        <v>-7475.8277823411208</v>
      </c>
      <c r="Q40" s="69">
        <v>-9354.171941909457</v>
      </c>
      <c r="R40" s="69">
        <v>-9381.1845457440395</v>
      </c>
      <c r="S40" s="69">
        <v>-10259.385589351474</v>
      </c>
      <c r="T40" s="69">
        <v>-6969.4900754208647</v>
      </c>
      <c r="U40" s="69">
        <v>-6374.6162671527363</v>
      </c>
      <c r="V40" s="69">
        <v>-8129.604337187202</v>
      </c>
      <c r="W40" s="69">
        <v>-8187.8243016291053</v>
      </c>
      <c r="X40" s="69">
        <v>-7623.3273659527895</v>
      </c>
      <c r="Y40" s="69">
        <v>-7533.5772984384948</v>
      </c>
      <c r="Z40" s="69">
        <v>-13062.499838033367</v>
      </c>
      <c r="AA40" s="69">
        <v>-13063.606621582774</v>
      </c>
      <c r="AB40" s="69">
        <v>-13772.323944534204</v>
      </c>
      <c r="AC40" s="69">
        <f>AC35-AC36-AC37-AC38-AC39</f>
        <v>-14002.045196284802</v>
      </c>
      <c r="AD40" s="69">
        <f t="shared" ref="AD40:AE40" si="22">AD35-SUM(AD36:AD39)</f>
        <v>-13032.985371399278</v>
      </c>
      <c r="AE40" s="69">
        <f t="shared" si="22"/>
        <v>-13951.571588087594</v>
      </c>
      <c r="AF40" s="69">
        <f t="shared" si="19"/>
        <v>-15104.464729632848</v>
      </c>
      <c r="AG40" s="68">
        <f t="shared" ref="AG40:AL40" si="23">AG35-SUM(AG36:AG39)</f>
        <v>-15710.742565153792</v>
      </c>
      <c r="AH40" s="69">
        <f t="shared" si="23"/>
        <v>-18559.216351582509</v>
      </c>
      <c r="AI40" s="69">
        <f t="shared" si="23"/>
        <v>-22205.983101844991</v>
      </c>
      <c r="AJ40" s="69">
        <f t="shared" si="23"/>
        <v>-25271.52137007768</v>
      </c>
      <c r="AK40" s="69">
        <f>AK35-SUM(AK36:AK39)</f>
        <v>-23512.509749714794</v>
      </c>
      <c r="AL40" s="69">
        <f t="shared" si="23"/>
        <v>-22733.790412718401</v>
      </c>
      <c r="AM40" s="69">
        <f t="shared" ref="AM40:AN40" si="24">AM35-SUM(AM36:AM39)</f>
        <v>-19910.552162286796</v>
      </c>
      <c r="AN40" s="23">
        <f t="shared" si="24"/>
        <v>-17167.509974450018</v>
      </c>
      <c r="AO40" s="47"/>
      <c r="AP40" s="24"/>
      <c r="AQ40" s="69"/>
      <c r="AR40" s="69"/>
      <c r="AS40" s="69"/>
      <c r="AT40" s="69"/>
      <c r="AU40" s="69"/>
      <c r="AV40" s="69"/>
      <c r="AW40" s="69"/>
      <c r="AX40" s="69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89"/>
      <c r="BJ40" s="89"/>
      <c r="BK40" s="89"/>
      <c r="BL40" s="89"/>
      <c r="BM40" s="89"/>
      <c r="BN40" s="89"/>
      <c r="BO40" s="89"/>
      <c r="BP40" s="89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3"/>
      <c r="CJ40" s="33"/>
      <c r="CK40" s="33"/>
      <c r="CL40" s="33"/>
      <c r="CM40" s="33"/>
      <c r="CN40" s="33"/>
      <c r="CO40" s="33"/>
      <c r="CP40" s="27"/>
      <c r="CQ40" s="87"/>
    </row>
    <row r="41" spans="1:96" s="67" customFormat="1" ht="15" customHeight="1" x14ac:dyDescent="0.3">
      <c r="A41" s="199" t="s">
        <v>74</v>
      </c>
      <c r="B41" s="95"/>
      <c r="C41" s="96"/>
      <c r="D41" s="96"/>
      <c r="E41" s="96"/>
      <c r="F41" s="96"/>
      <c r="G41" s="96"/>
      <c r="H41" s="96"/>
      <c r="I41" s="96"/>
      <c r="J41" s="96">
        <f>J35-SUM(J36:J40)</f>
        <v>0</v>
      </c>
      <c r="K41" s="96"/>
      <c r="L41" s="97">
        <f>L35-SUM(L36:L40)</f>
        <v>0</v>
      </c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9">
        <f t="shared" ref="AG41:AL41" si="25">AG35-SUM(AG36:AG40)</f>
        <v>0</v>
      </c>
      <c r="AH41" s="98">
        <f t="shared" si="25"/>
        <v>0</v>
      </c>
      <c r="AI41" s="98">
        <f t="shared" si="25"/>
        <v>0</v>
      </c>
      <c r="AJ41" s="98">
        <f t="shared" si="25"/>
        <v>0</v>
      </c>
      <c r="AK41" s="98">
        <f t="shared" si="25"/>
        <v>0</v>
      </c>
      <c r="AL41" s="98">
        <f t="shared" si="25"/>
        <v>0</v>
      </c>
      <c r="AM41" s="98">
        <f>AM35-SUM(AM36:AM40)</f>
        <v>0</v>
      </c>
      <c r="AN41" s="100">
        <f>AN35-SUM(AN36:AN40)</f>
        <v>0</v>
      </c>
      <c r="AO41" s="47"/>
      <c r="AP41" s="101"/>
      <c r="AQ41" s="78"/>
      <c r="AR41" s="96"/>
      <c r="AS41" s="96"/>
      <c r="AT41" s="96"/>
      <c r="AU41" s="96"/>
      <c r="AV41" s="96"/>
      <c r="AW41" s="96"/>
      <c r="AX41" s="96"/>
      <c r="AY41" s="96"/>
      <c r="AZ41" s="96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33"/>
      <c r="CJ41" s="33"/>
      <c r="CK41" s="33"/>
      <c r="CL41" s="33"/>
      <c r="CM41" s="33"/>
      <c r="CN41" s="33"/>
      <c r="CO41" s="33"/>
      <c r="CP41" s="102"/>
      <c r="CQ41" s="87"/>
    </row>
    <row r="42" spans="1:96" s="104" customFormat="1" ht="25" x14ac:dyDescent="0.5">
      <c r="A42" s="196" t="s">
        <v>72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00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0"/>
      <c r="AH42" s="21"/>
      <c r="AI42" s="21"/>
      <c r="AJ42" s="21"/>
      <c r="AK42" s="21"/>
      <c r="AL42" s="21"/>
      <c r="AM42" s="21"/>
      <c r="AN42" s="23"/>
      <c r="AO42" s="47"/>
      <c r="AP42" s="24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33"/>
      <c r="CJ42" s="33"/>
      <c r="CK42" s="33"/>
      <c r="CL42" s="33"/>
      <c r="CM42" s="33"/>
      <c r="CN42" s="33"/>
      <c r="CO42" s="33"/>
      <c r="CP42" s="27"/>
      <c r="CQ42" s="87"/>
    </row>
    <row r="43" spans="1:96" s="33" customFormat="1" ht="15" customHeight="1" x14ac:dyDescent="0.3">
      <c r="A43" s="198" t="s">
        <v>68</v>
      </c>
      <c r="B43" s="37">
        <v>3.1855025630235287</v>
      </c>
      <c r="C43" s="38">
        <v>4.3613119999999999</v>
      </c>
      <c r="D43" s="38">
        <v>5.2548755522423596</v>
      </c>
      <c r="E43" s="38">
        <v>5.8039158392465975</v>
      </c>
      <c r="F43" s="38">
        <f t="shared" ref="F43:F46" si="26">SUM(Q43:T43)</f>
        <v>6.24941747</v>
      </c>
      <c r="G43" s="38">
        <f t="shared" ref="G43:G46" si="27">SUM(U43:X43)</f>
        <v>7.0235972752636489</v>
      </c>
      <c r="H43" s="38">
        <f t="shared" ref="H43:H46" si="28">SUM(Y43:AB43)</f>
        <v>8.7289266655100466</v>
      </c>
      <c r="I43" s="38">
        <f t="shared" ref="I43:I46" si="29">SUM(AC43:AF43)</f>
        <v>9.1032677084520266</v>
      </c>
      <c r="J43" s="38">
        <f t="shared" ref="J43:J46" si="30">SUM(AG43:AJ43)</f>
        <v>10.419398600419296</v>
      </c>
      <c r="K43" s="38"/>
      <c r="L43" s="45">
        <f>L16</f>
        <v>12.33950243619735</v>
      </c>
      <c r="M43" s="60">
        <v>1.4233449846048198</v>
      </c>
      <c r="N43" s="60">
        <v>1.445737068888586</v>
      </c>
      <c r="O43" s="60">
        <v>1.4709999588757243</v>
      </c>
      <c r="P43" s="60">
        <v>1.4638338268774662</v>
      </c>
      <c r="Q43" s="60">
        <v>1.5054495400000001</v>
      </c>
      <c r="R43" s="60">
        <v>1.58684508</v>
      </c>
      <c r="S43" s="60">
        <v>1.6325157000000001</v>
      </c>
      <c r="T43" s="60">
        <v>1.5246071499999998</v>
      </c>
      <c r="U43" s="60">
        <v>1.6267209389142077</v>
      </c>
      <c r="V43" s="60">
        <v>1.8145852072488728</v>
      </c>
      <c r="W43" s="60">
        <v>1.8015288626199988</v>
      </c>
      <c r="X43" s="60">
        <v>1.7807622664805691</v>
      </c>
      <c r="Y43" s="60">
        <v>1.7647709200019872</v>
      </c>
      <c r="Z43" s="60">
        <v>2.3193589555325862</v>
      </c>
      <c r="AA43" s="60">
        <v>2.3795751199698389</v>
      </c>
      <c r="AB43" s="60">
        <v>2.2652216700056336</v>
      </c>
      <c r="AC43" s="60">
        <f t="shared" ref="AC43:AE43" si="31">AC16</f>
        <v>2.1881375496729887</v>
      </c>
      <c r="AD43" s="60">
        <f t="shared" si="31"/>
        <v>2.2228976203174389</v>
      </c>
      <c r="AE43" s="60">
        <f t="shared" si="31"/>
        <v>2.3866285300104808</v>
      </c>
      <c r="AF43" s="60">
        <f>AF16</f>
        <v>2.3056040084511196</v>
      </c>
      <c r="AG43" s="105">
        <f t="shared" ref="AG43:AJ43" si="32">AG16</f>
        <v>2.325123570352289</v>
      </c>
      <c r="AH43" s="60">
        <f t="shared" si="32"/>
        <v>2.5462493404533282</v>
      </c>
      <c r="AI43" s="60">
        <f t="shared" si="32"/>
        <v>2.7299829088126062</v>
      </c>
      <c r="AJ43" s="60">
        <f t="shared" si="32"/>
        <v>2.8180427808010728</v>
      </c>
      <c r="AK43" s="60">
        <f>AK16</f>
        <v>2.9662154634429303</v>
      </c>
      <c r="AL43" s="60">
        <f>AL16</f>
        <v>3.1478780257755492</v>
      </c>
      <c r="AM43" s="60">
        <f>AM16</f>
        <v>3.3450166773252423</v>
      </c>
      <c r="AN43" s="46">
        <f>AN16</f>
        <v>2.8803922696536279</v>
      </c>
      <c r="AO43" s="47"/>
      <c r="AP43" s="47"/>
      <c r="AQ43" s="60"/>
      <c r="AR43" s="60"/>
      <c r="AS43" s="60"/>
      <c r="AT43" s="60"/>
      <c r="AU43" s="60"/>
      <c r="AV43" s="60"/>
      <c r="AW43" s="60"/>
      <c r="AX43" s="6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P43" s="106"/>
      <c r="CQ43" s="87"/>
    </row>
    <row r="44" spans="1:96" s="33" customFormat="1" ht="15" customHeight="1" x14ac:dyDescent="0.3">
      <c r="A44" s="35" t="s">
        <v>26</v>
      </c>
      <c r="B44" s="37">
        <v>8.2101916801063601E-2</v>
      </c>
      <c r="C44" s="38">
        <v>0.30694329220252292</v>
      </c>
      <c r="D44" s="38">
        <v>0.87115926489395001</v>
      </c>
      <c r="E44" s="38">
        <v>1.0795230505344338</v>
      </c>
      <c r="F44" s="38">
        <f t="shared" si="26"/>
        <v>1.4312496371106249</v>
      </c>
      <c r="G44" s="38">
        <f t="shared" si="27"/>
        <v>1.5178338319164384</v>
      </c>
      <c r="H44" s="38">
        <f t="shared" si="28"/>
        <v>1.7165013565251064</v>
      </c>
      <c r="I44" s="38">
        <f t="shared" si="29"/>
        <v>1.8418283031279716</v>
      </c>
      <c r="J44" s="38">
        <f t="shared" si="30"/>
        <v>2.1551533784911232</v>
      </c>
      <c r="K44" s="38"/>
      <c r="L44" s="45">
        <v>2.208143992953628</v>
      </c>
      <c r="M44" s="38">
        <v>0.29886422256917</v>
      </c>
      <c r="N44" s="38">
        <v>0.28118142357866127</v>
      </c>
      <c r="O44" s="38">
        <v>0.30041101792457081</v>
      </c>
      <c r="P44" s="38">
        <v>0.32114619040016107</v>
      </c>
      <c r="Q44" s="38">
        <v>0.32627512082164234</v>
      </c>
      <c r="R44" s="38">
        <v>0.36149964193526024</v>
      </c>
      <c r="S44" s="38">
        <v>0.38377110529045821</v>
      </c>
      <c r="T44" s="38">
        <v>0.35970376906326412</v>
      </c>
      <c r="U44" s="38">
        <v>0.35652272328853335</v>
      </c>
      <c r="V44" s="38">
        <v>0.4053834734225229</v>
      </c>
      <c r="W44" s="38">
        <v>0.37488096755485262</v>
      </c>
      <c r="X44" s="38">
        <v>0.38104666765052947</v>
      </c>
      <c r="Y44" s="38">
        <v>0.36453532134794253</v>
      </c>
      <c r="Z44" s="38">
        <v>0.44606019295008631</v>
      </c>
      <c r="AA44" s="38">
        <v>0.44600435159628721</v>
      </c>
      <c r="AB44" s="38">
        <v>0.45990149063079033</v>
      </c>
      <c r="AC44" s="38">
        <v>0.44837378321901761</v>
      </c>
      <c r="AD44" s="38">
        <v>0.45158584385338391</v>
      </c>
      <c r="AE44" s="38">
        <v>0.47807825184038266</v>
      </c>
      <c r="AF44" s="38">
        <v>0.46379042421518729</v>
      </c>
      <c r="AG44" s="37">
        <v>0.49675516421264931</v>
      </c>
      <c r="AH44" s="38">
        <v>0.52751281737290878</v>
      </c>
      <c r="AI44" s="38">
        <v>0.56705245444484753</v>
      </c>
      <c r="AJ44" s="38">
        <v>0.56383294246071758</v>
      </c>
      <c r="AK44" s="38">
        <v>0.54956361102026785</v>
      </c>
      <c r="AL44" s="60">
        <v>0.58962494172640534</v>
      </c>
      <c r="AM44" s="38">
        <v>0.60364240014416015</v>
      </c>
      <c r="AN44" s="39">
        <f>L44-(AK44+AL44+AM44)</f>
        <v>0.4653130400627945</v>
      </c>
      <c r="AO44" s="47"/>
      <c r="AP44" s="41"/>
      <c r="AQ44" s="38"/>
      <c r="AR44" s="38"/>
      <c r="AS44" s="38"/>
      <c r="AT44" s="38"/>
      <c r="AU44" s="38"/>
      <c r="AV44" s="38"/>
      <c r="AW44" s="38"/>
      <c r="AX44" s="38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P44" s="42"/>
      <c r="CQ44" s="87"/>
    </row>
    <row r="45" spans="1:96" s="33" customFormat="1" ht="15" customHeight="1" x14ac:dyDescent="0.3">
      <c r="A45" s="35" t="s">
        <v>27</v>
      </c>
      <c r="B45" s="37">
        <v>1.3779272511385285</v>
      </c>
      <c r="C45" s="38">
        <v>2.081734</v>
      </c>
      <c r="D45" s="38">
        <v>2.3597725780619809</v>
      </c>
      <c r="E45" s="38">
        <v>2.3487702616546851</v>
      </c>
      <c r="F45" s="38">
        <f t="shared" si="26"/>
        <v>2.3072067719937253</v>
      </c>
      <c r="G45" s="38">
        <f t="shared" si="27"/>
        <v>2.8845986259973042</v>
      </c>
      <c r="H45" s="38">
        <f t="shared" si="28"/>
        <v>4.2070288456446372</v>
      </c>
      <c r="I45" s="38">
        <f t="shared" si="29"/>
        <v>4.6189346331817323</v>
      </c>
      <c r="J45" s="38">
        <f t="shared" si="30"/>
        <v>5.3505766578793956</v>
      </c>
      <c r="K45" s="38"/>
      <c r="L45" s="45">
        <v>5.8406888201370206</v>
      </c>
      <c r="M45" s="38">
        <v>0.55990100832970036</v>
      </c>
      <c r="N45" s="38">
        <v>0.57553898731657627</v>
      </c>
      <c r="O45" s="38">
        <v>0.55650861804599083</v>
      </c>
      <c r="P45" s="38">
        <v>0.53474184402428848</v>
      </c>
      <c r="Q45" s="38">
        <v>0.57685936586747433</v>
      </c>
      <c r="R45" s="38">
        <v>0.58474593105873973</v>
      </c>
      <c r="S45" s="38">
        <v>0.59978693852822462</v>
      </c>
      <c r="T45" s="38">
        <v>0.54581453653928658</v>
      </c>
      <c r="U45" s="38">
        <v>0.62944518769507374</v>
      </c>
      <c r="V45" s="38">
        <v>0.73839787687905578</v>
      </c>
      <c r="W45" s="38">
        <v>0.77211263686350362</v>
      </c>
      <c r="X45" s="38">
        <v>0.74464292455967118</v>
      </c>
      <c r="Y45" s="38">
        <v>0.70945874275668341</v>
      </c>
      <c r="Z45" s="38">
        <v>1.139296387231556</v>
      </c>
      <c r="AA45" s="38">
        <v>1.2048563240126426</v>
      </c>
      <c r="AB45" s="38">
        <v>1.1534173916437551</v>
      </c>
      <c r="AC45" s="38">
        <v>1.0869127829182967</v>
      </c>
      <c r="AD45" s="38">
        <v>1.0931493158777525</v>
      </c>
      <c r="AE45" s="38">
        <v>1.2560747511859514</v>
      </c>
      <c r="AF45" s="38">
        <v>1.1827977831997314</v>
      </c>
      <c r="AG45" s="37">
        <v>1.146049587684058</v>
      </c>
      <c r="AH45" s="38">
        <v>1.2957363298823097</v>
      </c>
      <c r="AI45" s="38">
        <v>1.4696489190270936</v>
      </c>
      <c r="AJ45" s="38">
        <v>1.4391418212859346</v>
      </c>
      <c r="AK45" s="38">
        <v>1.443132696714418</v>
      </c>
      <c r="AL45" s="60">
        <v>1.608724895949714</v>
      </c>
      <c r="AM45" s="38">
        <v>1.3499363101917004</v>
      </c>
      <c r="AN45" s="39">
        <f>L45-(AK45+AL45+AM45)</f>
        <v>1.4388949172811882</v>
      </c>
      <c r="AO45" s="47"/>
      <c r="AP45" s="41"/>
      <c r="AQ45" s="38"/>
      <c r="AR45" s="38"/>
      <c r="AS45" s="38"/>
      <c r="AT45" s="38"/>
      <c r="AU45" s="38"/>
      <c r="AV45" s="38"/>
      <c r="AW45" s="38"/>
      <c r="AX45" s="38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P45" s="42"/>
      <c r="CQ45" s="87"/>
    </row>
    <row r="46" spans="1:96" s="33" customFormat="1" ht="15" customHeight="1" x14ac:dyDescent="0.3">
      <c r="A46" s="35" t="s">
        <v>28</v>
      </c>
      <c r="B46" s="37">
        <v>1.7254733950839365</v>
      </c>
      <c r="C46" s="38">
        <v>1.9726347077974771</v>
      </c>
      <c r="D46" s="38">
        <v>2.0239437092864283</v>
      </c>
      <c r="E46" s="38">
        <v>2.3756225270574771</v>
      </c>
      <c r="F46" s="38">
        <f t="shared" si="26"/>
        <v>2.5109607819056499</v>
      </c>
      <c r="G46" s="38">
        <f t="shared" si="27"/>
        <v>2.6211648173499054</v>
      </c>
      <c r="H46" s="38">
        <f t="shared" si="28"/>
        <v>2.8053974633403023</v>
      </c>
      <c r="I46" s="38">
        <f t="shared" si="29"/>
        <v>2.6425047721423254</v>
      </c>
      <c r="J46" s="38">
        <f t="shared" si="30"/>
        <v>2.9136685640487765</v>
      </c>
      <c r="K46" s="38"/>
      <c r="L46" s="45">
        <v>4.2906696231067016</v>
      </c>
      <c r="M46" s="38">
        <v>0.56457975370594948</v>
      </c>
      <c r="N46" s="38">
        <v>0.58901665799334868</v>
      </c>
      <c r="O46" s="38">
        <v>0.61408032290516279</v>
      </c>
      <c r="P46" s="38">
        <v>0.60794579245301639</v>
      </c>
      <c r="Q46" s="38">
        <v>0.60231505432088328</v>
      </c>
      <c r="R46" s="38">
        <v>0.64059922700600003</v>
      </c>
      <c r="S46" s="38">
        <v>0.64895765618131729</v>
      </c>
      <c r="T46" s="38">
        <v>0.61908884439744916</v>
      </c>
      <c r="U46" s="38">
        <v>0.64075302793060052</v>
      </c>
      <c r="V46" s="38">
        <v>0.67080385694729416</v>
      </c>
      <c r="W46" s="38">
        <v>0.65453525820164238</v>
      </c>
      <c r="X46" s="38">
        <v>0.65507267427036842</v>
      </c>
      <c r="Y46" s="38">
        <v>0.69077685589736137</v>
      </c>
      <c r="Z46" s="38">
        <v>0.73400237535094404</v>
      </c>
      <c r="AA46" s="38">
        <v>0.72871544436090863</v>
      </c>
      <c r="AB46" s="38">
        <v>0.65190278773108812</v>
      </c>
      <c r="AC46" s="38">
        <v>0.65285098353567395</v>
      </c>
      <c r="AD46" s="38">
        <v>0.67816246058630292</v>
      </c>
      <c r="AE46" s="38">
        <v>0.65247552698414746</v>
      </c>
      <c r="AF46" s="38">
        <v>0.65901580103620094</v>
      </c>
      <c r="AG46" s="37">
        <v>0.68231881845558129</v>
      </c>
      <c r="AH46" s="38">
        <v>0.72300019319810982</v>
      </c>
      <c r="AI46" s="38">
        <v>0.69328153534066472</v>
      </c>
      <c r="AJ46" s="38">
        <v>0.81506801705442078</v>
      </c>
      <c r="AK46" s="38">
        <v>0.97351915570824488</v>
      </c>
      <c r="AL46" s="38">
        <v>0.94952818809942896</v>
      </c>
      <c r="AM46" s="38">
        <v>1.3914379669893826</v>
      </c>
      <c r="AN46" s="39">
        <f>L46-(AK46+AL46+AM46)</f>
        <v>0.9761843123096452</v>
      </c>
      <c r="AO46" s="47"/>
      <c r="AP46" s="41"/>
      <c r="AQ46" s="38"/>
      <c r="AR46" s="38"/>
      <c r="AS46" s="38"/>
      <c r="AT46" s="38"/>
      <c r="AU46" s="38"/>
      <c r="AV46" s="38"/>
      <c r="AW46" s="38"/>
      <c r="AX46" s="38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P46" s="42"/>
      <c r="CQ46" s="87"/>
    </row>
    <row r="47" spans="1:96" s="112" customFormat="1" ht="15" customHeight="1" x14ac:dyDescent="0.3">
      <c r="A47" s="107"/>
      <c r="B47" s="99">
        <f>B43-SUM(B44:B46)</f>
        <v>0</v>
      </c>
      <c r="C47" s="98">
        <f>C43-SUM(C44:C46)</f>
        <v>0</v>
      </c>
      <c r="D47" s="98">
        <f>D43-SUM(D44:D46)</f>
        <v>0</v>
      </c>
      <c r="E47" s="98">
        <f t="shared" ref="E47:G47" si="33">E43-SUM(E44:E46)</f>
        <v>0</v>
      </c>
      <c r="F47" s="98">
        <f t="shared" si="33"/>
        <v>2.7898999999109719E-7</v>
      </c>
      <c r="G47" s="98">
        <f t="shared" si="33"/>
        <v>0</v>
      </c>
      <c r="H47" s="98">
        <f>H43-SUM(H44:H46)</f>
        <v>-9.9999999925159955E-7</v>
      </c>
      <c r="I47" s="98">
        <f>I43-SUM(I44:I46)</f>
        <v>0</v>
      </c>
      <c r="J47" s="108">
        <f>J43-SUM(J44:J46)</f>
        <v>0</v>
      </c>
      <c r="K47" s="108"/>
      <c r="L47" s="109">
        <f>L43-SUM(L44:L46)</f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108">
        <v>0</v>
      </c>
      <c r="W47" s="108">
        <v>0</v>
      </c>
      <c r="X47" s="108">
        <v>0</v>
      </c>
      <c r="Y47" s="108"/>
      <c r="Z47" s="108">
        <v>0</v>
      </c>
      <c r="AA47" s="108">
        <v>0</v>
      </c>
      <c r="AB47" s="108">
        <v>0</v>
      </c>
      <c r="AC47" s="108">
        <f t="shared" ref="AC47:AG47" si="34">AC43-SUM(AC44:AC46)</f>
        <v>0</v>
      </c>
      <c r="AD47" s="108">
        <f t="shared" si="34"/>
        <v>0</v>
      </c>
      <c r="AE47" s="108">
        <f t="shared" si="34"/>
        <v>0</v>
      </c>
      <c r="AF47" s="108">
        <f t="shared" si="34"/>
        <v>0</v>
      </c>
      <c r="AG47" s="110">
        <f t="shared" si="34"/>
        <v>0</v>
      </c>
      <c r="AH47" s="108"/>
      <c r="AI47" s="108"/>
      <c r="AJ47" s="108"/>
      <c r="AK47" s="108"/>
      <c r="AL47" s="108"/>
      <c r="AM47" s="108"/>
      <c r="AN47" s="109"/>
      <c r="AO47" s="47"/>
      <c r="AP47" s="41"/>
      <c r="AQ47" s="51"/>
      <c r="AR47" s="51"/>
      <c r="AS47" s="51"/>
      <c r="AT47" s="51"/>
      <c r="AU47" s="51"/>
      <c r="AV47" s="51"/>
      <c r="AW47" s="51"/>
      <c r="AX47" s="51"/>
      <c r="AY47" s="51"/>
      <c r="AZ47" s="11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33"/>
      <c r="CJ47" s="33"/>
      <c r="CK47" s="33"/>
      <c r="CL47" s="33"/>
      <c r="CM47" s="33"/>
      <c r="CN47" s="33"/>
      <c r="CO47" s="33"/>
      <c r="CP47" s="42"/>
      <c r="CQ47" s="87"/>
    </row>
    <row r="48" spans="1:96" s="26" customFormat="1" ht="15" customHeight="1" x14ac:dyDescent="0.3">
      <c r="A48" s="28" t="str">
        <f>A22</f>
        <v>IVL Core EBITDA (บาทต่อตัน)</v>
      </c>
      <c r="B48" s="68">
        <f t="shared" ref="B48:L51" si="35">B53/B43</f>
        <v>3955.0720138895222</v>
      </c>
      <c r="C48" s="69">
        <f t="shared" si="35"/>
        <v>3873.5169964347956</v>
      </c>
      <c r="D48" s="69">
        <f t="shared" si="35"/>
        <v>2729.0916239846747</v>
      </c>
      <c r="E48" s="69">
        <f t="shared" si="35"/>
        <v>2529.8835028686472</v>
      </c>
      <c r="F48" s="69">
        <f t="shared" si="35"/>
        <v>2953.5993924838917</v>
      </c>
      <c r="G48" s="69">
        <f t="shared" si="35"/>
        <v>3126.255043017215</v>
      </c>
      <c r="H48" s="69">
        <f t="shared" si="35"/>
        <v>3135.0556653158997</v>
      </c>
      <c r="I48" s="69">
        <f t="shared" si="35"/>
        <v>3743.4305196747973</v>
      </c>
      <c r="J48" s="69">
        <f t="shared" si="35"/>
        <v>4471.3794304574749</v>
      </c>
      <c r="K48" s="69"/>
      <c r="L48" s="23">
        <f t="shared" si="35"/>
        <v>2885.2569795927375</v>
      </c>
      <c r="M48" s="69">
        <v>1917.2646545672476</v>
      </c>
      <c r="N48" s="69">
        <v>2748.7008119094035</v>
      </c>
      <c r="O48" s="69">
        <v>2716.8131057790183</v>
      </c>
      <c r="P48" s="69">
        <v>2721.6007776459019</v>
      </c>
      <c r="Q48" s="69">
        <v>3032.1281143830415</v>
      </c>
      <c r="R48" s="69">
        <v>3130.5457963946023</v>
      </c>
      <c r="S48" s="69">
        <v>2665.7903415666087</v>
      </c>
      <c r="T48" s="69">
        <v>3000.0672550380546</v>
      </c>
      <c r="U48" s="69">
        <v>2926.7239821254902</v>
      </c>
      <c r="V48" s="69">
        <v>3423.4447584958066</v>
      </c>
      <c r="W48" s="69">
        <v>3281.2946835433199</v>
      </c>
      <c r="X48" s="69">
        <v>2848.8440133170229</v>
      </c>
      <c r="Y48" s="69">
        <v>2722.2209287498754</v>
      </c>
      <c r="Z48" s="69">
        <v>3341.2267861771488</v>
      </c>
      <c r="AA48" s="69">
        <v>3177.4461503868702</v>
      </c>
      <c r="AB48" s="69">
        <v>3201.0547508349632</v>
      </c>
      <c r="AC48" s="69">
        <f t="shared" ref="AC48:AN51" si="36">AC53/AC43</f>
        <v>3510.4923522946274</v>
      </c>
      <c r="AD48" s="69">
        <f t="shared" si="36"/>
        <v>3683.7908973091876</v>
      </c>
      <c r="AE48" s="69">
        <f t="shared" si="36"/>
        <v>4094.4468116376015</v>
      </c>
      <c r="AF48" s="69">
        <f t="shared" si="36"/>
        <v>3658.649277644196</v>
      </c>
      <c r="AG48" s="68">
        <f t="shared" si="36"/>
        <v>4425.4850210227505</v>
      </c>
      <c r="AH48" s="69">
        <f t="shared" si="36"/>
        <v>4867.6957489845108</v>
      </c>
      <c r="AI48" s="69">
        <f t="shared" si="36"/>
        <v>4925.8204357136719</v>
      </c>
      <c r="AJ48" s="69">
        <f t="shared" si="36"/>
        <v>3710.9132716221807</v>
      </c>
      <c r="AK48" s="69">
        <f t="shared" si="36"/>
        <v>3237.8947639775947</v>
      </c>
      <c r="AL48" s="69">
        <f t="shared" si="36"/>
        <v>3627.522791116377</v>
      </c>
      <c r="AM48" s="69">
        <f t="shared" si="36"/>
        <v>2568.8968336264147</v>
      </c>
      <c r="AN48" s="23">
        <f t="shared" si="36"/>
        <v>2078.3071947992089</v>
      </c>
      <c r="AO48" s="47"/>
      <c r="AP48" s="24"/>
      <c r="AQ48" s="69"/>
      <c r="AR48" s="69"/>
      <c r="AS48" s="69"/>
      <c r="AT48" s="69"/>
      <c r="AU48" s="69"/>
      <c r="AV48" s="69"/>
      <c r="AW48" s="69"/>
      <c r="AX48" s="69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3"/>
      <c r="CJ48" s="33"/>
      <c r="CK48" s="33"/>
      <c r="CL48" s="33"/>
      <c r="CM48" s="33"/>
      <c r="CN48" s="33"/>
      <c r="CO48" s="33"/>
      <c r="CP48" s="27"/>
      <c r="CQ48" s="87"/>
    </row>
    <row r="49" spans="1:96" s="26" customFormat="1" ht="15" customHeight="1" x14ac:dyDescent="0.3">
      <c r="A49" s="35" t="str">
        <f>A44</f>
        <v>High Value Add (HVA)</v>
      </c>
      <c r="B49" s="68">
        <f t="shared" si="35"/>
        <v>11111.473348564656</v>
      </c>
      <c r="C49" s="69">
        <f t="shared" si="35"/>
        <v>6069.2621374282871</v>
      </c>
      <c r="D49" s="69">
        <f t="shared" si="35"/>
        <v>4037.113574482275</v>
      </c>
      <c r="E49" s="69">
        <f t="shared" si="35"/>
        <v>4830.6482007090599</v>
      </c>
      <c r="F49" s="69">
        <f t="shared" si="35"/>
        <v>5733.0020288734704</v>
      </c>
      <c r="G49" s="69">
        <f t="shared" si="35"/>
        <v>7045.9262809727634</v>
      </c>
      <c r="H49" s="69">
        <f t="shared" si="35"/>
        <v>7677.5761396156959</v>
      </c>
      <c r="I49" s="69">
        <f t="shared" si="35"/>
        <v>9747.5758833691398</v>
      </c>
      <c r="J49" s="69">
        <f t="shared" si="35"/>
        <v>7979.008968724781</v>
      </c>
      <c r="K49" s="69"/>
      <c r="L49" s="23">
        <f t="shared" si="35"/>
        <v>5509.6812016980275</v>
      </c>
      <c r="M49" s="69">
        <v>6.7902529759286206E-2</v>
      </c>
      <c r="N49" s="69">
        <v>7.1843976884333638E-2</v>
      </c>
      <c r="O49" s="69">
        <v>6.6770040469978253E-2</v>
      </c>
      <c r="P49" s="69">
        <v>6.0465720782227936E-2</v>
      </c>
      <c r="Q49" s="69">
        <v>6.0159109536361242E-2</v>
      </c>
      <c r="R49" s="69">
        <v>5.3885065261726928E-2</v>
      </c>
      <c r="S49" s="69">
        <v>5.1479064163130625E-2</v>
      </c>
      <c r="T49" s="69">
        <v>5.2016952879336442E-2</v>
      </c>
      <c r="U49" s="69">
        <v>5.180030770118136E-2</v>
      </c>
      <c r="V49" s="69">
        <v>4.5991871385162544E-2</v>
      </c>
      <c r="W49" s="69">
        <v>4.9832747738661448E-2</v>
      </c>
      <c r="X49" s="69">
        <v>4.8970505085257965E-2</v>
      </c>
      <c r="Y49" s="69">
        <v>5.1615822434586553E-2</v>
      </c>
      <c r="Z49" s="69">
        <v>4.1778481749316781E-2</v>
      </c>
      <c r="AA49" s="69">
        <v>4.1535390187203439E-2</v>
      </c>
      <c r="AB49" s="69">
        <v>4.038129847864786E-2</v>
      </c>
      <c r="AC49" s="69">
        <f t="shared" si="36"/>
        <v>9605.0527262463202</v>
      </c>
      <c r="AD49" s="69">
        <f t="shared" si="36"/>
        <v>10477.170443963278</v>
      </c>
      <c r="AE49" s="69">
        <f t="shared" si="36"/>
        <v>10578.8585144644</v>
      </c>
      <c r="AF49" s="69">
        <f t="shared" si="36"/>
        <v>8318.074452108558</v>
      </c>
      <c r="AG49" s="68">
        <f t="shared" si="36"/>
        <v>8441.3077560573347</v>
      </c>
      <c r="AH49" s="69">
        <f t="shared" si="36"/>
        <v>8242.8590788891997</v>
      </c>
      <c r="AI49" s="69">
        <f t="shared" si="36"/>
        <v>7681.2067465847185</v>
      </c>
      <c r="AJ49" s="69">
        <f t="shared" si="36"/>
        <v>7624.3575659221578</v>
      </c>
      <c r="AK49" s="69">
        <f t="shared" si="36"/>
        <v>6452.3050035638707</v>
      </c>
      <c r="AL49" s="69">
        <f t="shared" si="36"/>
        <v>5122.5577168330501</v>
      </c>
      <c r="AM49" s="69">
        <f t="shared" si="36"/>
        <v>5276.1171789075024</v>
      </c>
      <c r="AN49" s="23">
        <f t="shared" si="36"/>
        <v>5189.9288671020877</v>
      </c>
      <c r="AO49" s="47"/>
      <c r="AP49" s="24"/>
      <c r="AQ49" s="69"/>
      <c r="AR49" s="69"/>
      <c r="AS49" s="69"/>
      <c r="AT49" s="69"/>
      <c r="AU49" s="69"/>
      <c r="AV49" s="69"/>
      <c r="AW49" s="69"/>
      <c r="AX49" s="69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3"/>
      <c r="CJ49" s="33"/>
      <c r="CK49" s="33"/>
      <c r="CL49" s="33"/>
      <c r="CM49" s="33"/>
      <c r="CN49" s="33"/>
      <c r="CO49" s="33"/>
      <c r="CP49" s="27"/>
      <c r="CQ49" s="87"/>
    </row>
    <row r="50" spans="1:96" s="26" customFormat="1" ht="15" customHeight="1" x14ac:dyDescent="0.3">
      <c r="A50" s="35" t="str">
        <f t="shared" ref="A50:A51" si="37">A45</f>
        <v>Special Position (West Necessities)</v>
      </c>
      <c r="B50" s="68">
        <f t="shared" si="35"/>
        <v>3316.7442340725947</v>
      </c>
      <c r="C50" s="69">
        <f t="shared" si="35"/>
        <v>4215.9905459076926</v>
      </c>
      <c r="D50" s="69">
        <f t="shared" si="35"/>
        <v>4073.2785726058123</v>
      </c>
      <c r="E50" s="69">
        <f t="shared" si="35"/>
        <v>2971.0161244687515</v>
      </c>
      <c r="F50" s="69">
        <f t="shared" si="35"/>
        <v>3307.3660382773178</v>
      </c>
      <c r="G50" s="69">
        <f t="shared" si="35"/>
        <v>2930.1100829878274</v>
      </c>
      <c r="H50" s="69">
        <f t="shared" si="35"/>
        <v>2231.5357676421613</v>
      </c>
      <c r="I50" s="69">
        <f t="shared" si="35"/>
        <v>2804.6270038384764</v>
      </c>
      <c r="J50" s="69">
        <f t="shared" si="35"/>
        <v>3999.6911852464295</v>
      </c>
      <c r="K50" s="69"/>
      <c r="L50" s="23">
        <f t="shared" si="35"/>
        <v>2758.3284911589758</v>
      </c>
      <c r="M50" s="69">
        <v>2522.9034497139896</v>
      </c>
      <c r="N50" s="69">
        <v>2895.63056568296</v>
      </c>
      <c r="O50" s="69">
        <v>3377.7845902736467</v>
      </c>
      <c r="P50" s="69">
        <v>3101.4144341337119</v>
      </c>
      <c r="Q50" s="69">
        <v>3485.4783029034234</v>
      </c>
      <c r="R50" s="69">
        <v>3483.4320981702172</v>
      </c>
      <c r="S50" s="69">
        <v>3360.8388165533356</v>
      </c>
      <c r="T50" s="69">
        <v>2701.5839575100995</v>
      </c>
      <c r="U50" s="69">
        <v>2921.5120673146162</v>
      </c>
      <c r="V50" s="69">
        <v>3726.9363015417889</v>
      </c>
      <c r="W50" s="69">
        <v>2874.7164447276546</v>
      </c>
      <c r="X50" s="69">
        <v>1958.6440631606899</v>
      </c>
      <c r="Y50" s="69">
        <v>1821.6641789073919</v>
      </c>
      <c r="Z50" s="69">
        <v>2138.3202848248479</v>
      </c>
      <c r="AA50" s="69">
        <v>2219.8454456093241</v>
      </c>
      <c r="AB50" s="69">
        <v>2487.957653297442</v>
      </c>
      <c r="AC50" s="69">
        <f t="shared" si="36"/>
        <v>2517.4733265833042</v>
      </c>
      <c r="AD50" s="69">
        <f t="shared" si="36"/>
        <v>2289.8568284460007</v>
      </c>
      <c r="AE50" s="69">
        <f t="shared" si="36"/>
        <v>3101.6106882179033</v>
      </c>
      <c r="AF50" s="69">
        <f t="shared" si="36"/>
        <v>3228.8736224908616</v>
      </c>
      <c r="AG50" s="68">
        <f t="shared" si="36"/>
        <v>4206.0406445862436</v>
      </c>
      <c r="AH50" s="69">
        <f t="shared" si="36"/>
        <v>4325.2944306254885</v>
      </c>
      <c r="AI50" s="69">
        <f t="shared" si="36"/>
        <v>4557.8531187082499</v>
      </c>
      <c r="AJ50" s="69">
        <f t="shared" si="36"/>
        <v>2972.2144437301399</v>
      </c>
      <c r="AK50" s="69">
        <f t="shared" si="36"/>
        <v>2702.9179183159013</v>
      </c>
      <c r="AL50" s="69">
        <f t="shared" si="36"/>
        <v>3619.1497035425245</v>
      </c>
      <c r="AM50" s="69">
        <f t="shared" si="36"/>
        <v>2614.7573342305805</v>
      </c>
      <c r="AN50" s="23">
        <f t="shared" si="36"/>
        <v>1986.1749622723905</v>
      </c>
      <c r="AO50" s="47"/>
      <c r="AP50" s="24"/>
      <c r="AQ50" s="69"/>
      <c r="AR50" s="69"/>
      <c r="AS50" s="69"/>
      <c r="AT50" s="69"/>
      <c r="AU50" s="69"/>
      <c r="AV50" s="69"/>
      <c r="AW50" s="69"/>
      <c r="AX50" s="69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3"/>
      <c r="CJ50" s="33"/>
      <c r="CK50" s="33"/>
      <c r="CL50" s="33"/>
      <c r="CM50" s="33"/>
      <c r="CN50" s="33"/>
      <c r="CO50" s="33"/>
      <c r="CP50" s="27"/>
      <c r="CQ50" s="87"/>
    </row>
    <row r="51" spans="1:96" s="26" customFormat="1" ht="15" customHeight="1" x14ac:dyDescent="0.3">
      <c r="A51" s="35" t="str">
        <f t="shared" si="37"/>
        <v>Cyclical (East Necessities)</v>
      </c>
      <c r="B51" s="68">
        <f t="shared" si="35"/>
        <v>4140.5375563815132</v>
      </c>
      <c r="C51" s="69">
        <f t="shared" si="35"/>
        <v>3283.5577320535449</v>
      </c>
      <c r="D51" s="69">
        <f t="shared" si="35"/>
        <v>533.41416419596953</v>
      </c>
      <c r="E51" s="69">
        <f t="shared" si="35"/>
        <v>1063.2518212559389</v>
      </c>
      <c r="F51" s="69">
        <f t="shared" si="35"/>
        <v>1124.3988038155508</v>
      </c>
      <c r="G51" s="69">
        <f t="shared" si="35"/>
        <v>1053.9367591836972</v>
      </c>
      <c r="H51" s="69">
        <f t="shared" si="35"/>
        <v>1549.4357692984374</v>
      </c>
      <c r="I51" s="69">
        <f t="shared" si="35"/>
        <v>1221.5674623430823</v>
      </c>
      <c r="J51" s="69">
        <f t="shared" si="35"/>
        <v>2732.603848978436</v>
      </c>
      <c r="K51" s="69"/>
      <c r="L51" s="23">
        <f t="shared" si="35"/>
        <v>1822.0881860547843</v>
      </c>
      <c r="M51" s="69">
        <v>599.0232682845899</v>
      </c>
      <c r="N51" s="69">
        <v>1292.8970915032287</v>
      </c>
      <c r="O51" s="69">
        <v>1427.0846471294749</v>
      </c>
      <c r="P51" s="69">
        <v>904.36688792762948</v>
      </c>
      <c r="Q51" s="69">
        <v>1045.9233469996911</v>
      </c>
      <c r="R51" s="69">
        <v>1085.3228322052905</v>
      </c>
      <c r="S51" s="69">
        <v>777.73183702788049</v>
      </c>
      <c r="T51" s="69">
        <v>1599.0420834119263</v>
      </c>
      <c r="U51" s="69">
        <v>829.65061909160227</v>
      </c>
      <c r="V51" s="69">
        <v>739.53641820744531</v>
      </c>
      <c r="W51" s="69">
        <v>1323.0181928414991</v>
      </c>
      <c r="X51" s="69">
        <v>1326.4098848282956</v>
      </c>
      <c r="Y51" s="69">
        <v>1412.617771236695</v>
      </c>
      <c r="Z51" s="69">
        <v>2009.4638940361513</v>
      </c>
      <c r="AA51" s="69">
        <v>1695.435719979225</v>
      </c>
      <c r="AB51" s="69">
        <v>1013.191565610989</v>
      </c>
      <c r="AC51" s="69">
        <f t="shared" si="36"/>
        <v>1004.19533497879</v>
      </c>
      <c r="AD51" s="69">
        <f t="shared" si="36"/>
        <v>1388.4575982897939</v>
      </c>
      <c r="AE51" s="69">
        <f t="shared" si="36"/>
        <v>1127.2481834967416</v>
      </c>
      <c r="AF51" s="69">
        <f t="shared" si="36"/>
        <v>1358.5505254652485</v>
      </c>
      <c r="AG51" s="68">
        <f t="shared" si="36"/>
        <v>1674.2570107387057</v>
      </c>
      <c r="AH51" s="69">
        <f t="shared" si="36"/>
        <v>3251.4037566989841</v>
      </c>
      <c r="AI51" s="69">
        <f t="shared" si="36"/>
        <v>3572.5309159318504</v>
      </c>
      <c r="AJ51" s="69">
        <f t="shared" si="36"/>
        <v>2443.9550602171407</v>
      </c>
      <c r="AK51" s="69">
        <f t="shared" si="36"/>
        <v>2083.648650241726</v>
      </c>
      <c r="AL51" s="69">
        <f t="shared" si="36"/>
        <v>2974.1390849712184</v>
      </c>
      <c r="AM51" s="69">
        <f t="shared" si="36"/>
        <v>1459.0255866079128</v>
      </c>
      <c r="AN51" s="23">
        <f t="shared" si="36"/>
        <v>958.15313914878629</v>
      </c>
      <c r="AO51" s="47"/>
      <c r="AP51" s="24"/>
      <c r="AQ51" s="69"/>
      <c r="AR51" s="69"/>
      <c r="AS51" s="69"/>
      <c r="AT51" s="69"/>
      <c r="AU51" s="69"/>
      <c r="AV51" s="69"/>
      <c r="AW51" s="69"/>
      <c r="AX51" s="69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3"/>
      <c r="CJ51" s="33"/>
      <c r="CK51" s="33"/>
      <c r="CL51" s="33"/>
      <c r="CM51" s="33"/>
      <c r="CN51" s="33"/>
      <c r="CO51" s="33"/>
      <c r="CP51" s="27"/>
      <c r="CQ51" s="87"/>
    </row>
    <row r="52" spans="1:96" s="86" customFormat="1" ht="15" customHeight="1" x14ac:dyDescent="0.3">
      <c r="A52" s="75"/>
      <c r="B52" s="113"/>
      <c r="C52" s="114"/>
      <c r="D52" s="114"/>
      <c r="E52" s="114"/>
      <c r="F52" s="114"/>
      <c r="G52" s="114"/>
      <c r="H52" s="114"/>
      <c r="I52" s="114"/>
      <c r="J52" s="108"/>
      <c r="K52" s="108"/>
      <c r="L52" s="109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10"/>
      <c r="AH52" s="108"/>
      <c r="AI52" s="108"/>
      <c r="AJ52" s="108"/>
      <c r="AK52" s="108"/>
      <c r="AL52" s="108"/>
      <c r="AM52" s="108"/>
      <c r="AN52" s="109"/>
      <c r="AO52" s="24"/>
      <c r="AP52" s="24"/>
      <c r="AQ52" s="77"/>
      <c r="AR52" s="77"/>
      <c r="AS52" s="77"/>
      <c r="AT52" s="77"/>
      <c r="AU52" s="77"/>
      <c r="AV52" s="77"/>
      <c r="AW52" s="77"/>
      <c r="AX52" s="77"/>
      <c r="AY52" s="96"/>
      <c r="AZ52" s="84"/>
      <c r="BA52" s="84"/>
      <c r="BB52" s="84"/>
      <c r="BC52" s="84"/>
      <c r="BD52" s="84"/>
      <c r="BE52" s="84"/>
      <c r="BF52" s="84"/>
      <c r="BG52" s="84"/>
      <c r="BH52" s="84"/>
      <c r="BI52" s="96"/>
      <c r="BJ52" s="96"/>
      <c r="BK52" s="96"/>
      <c r="BL52" s="96"/>
      <c r="BM52" s="96"/>
      <c r="BN52" s="96"/>
      <c r="BO52" s="96"/>
      <c r="BP52" s="96"/>
      <c r="BQ52" s="96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33"/>
      <c r="CJ52" s="33"/>
      <c r="CK52" s="33"/>
      <c r="CL52" s="33"/>
      <c r="CM52" s="33"/>
      <c r="CN52" s="33"/>
      <c r="CO52" s="33"/>
      <c r="CP52" s="42"/>
      <c r="CQ52" s="87"/>
    </row>
    <row r="53" spans="1:96" s="26" customFormat="1" ht="15" customHeight="1" x14ac:dyDescent="0.3">
      <c r="A53" s="28" t="str">
        <f t="shared" ref="A53" si="38">A28</f>
        <v>IVL Core EBITDA (ล้านบาท)</v>
      </c>
      <c r="B53" s="68">
        <f>B28</f>
        <v>12598.892037187703</v>
      </c>
      <c r="C53" s="69">
        <f t="shared" ref="C53:E53" si="39">C28</f>
        <v>16893.61615875503</v>
      </c>
      <c r="D53" s="69">
        <f t="shared" si="39"/>
        <v>14341.036854706465</v>
      </c>
      <c r="E53" s="69">
        <f t="shared" si="39"/>
        <v>14683.230933748007</v>
      </c>
      <c r="F53" s="69">
        <f t="shared" ref="F53:F56" si="40">SUM(Q53:T53)</f>
        <v>18458.275642770219</v>
      </c>
      <c r="G53" s="69">
        <f t="shared" ref="G53:G57" si="41">SUM(U53:X53)</f>
        <v>21957.556401914953</v>
      </c>
      <c r="H53" s="69">
        <f t="shared" ref="H53:H57" si="42">SUM(Y53:AB53)</f>
        <v>27365.670994834298</v>
      </c>
      <c r="I53" s="69">
        <f t="shared" ref="I53:I57" si="43">SUM(AC53:AF53)</f>
        <v>34077.45016858937</v>
      </c>
      <c r="J53" s="69">
        <f t="shared" ref="J53:J57" si="44">SUM(AG53:AJ53)</f>
        <v>46589.084579652241</v>
      </c>
      <c r="K53" s="69"/>
      <c r="L53" s="23">
        <f>L28</f>
        <v>35602.635528739993</v>
      </c>
      <c r="M53" s="69">
        <v>2728.9290302383843</v>
      </c>
      <c r="N53" s="69">
        <v>3973.8986550615773</v>
      </c>
      <c r="O53" s="69">
        <v>3996.4319668739645</v>
      </c>
      <c r="P53" s="69">
        <v>3983.9712815740886</v>
      </c>
      <c r="Q53" s="69">
        <v>4564.7158750190174</v>
      </c>
      <c r="R53" s="69">
        <v>4967.6911947234566</v>
      </c>
      <c r="S53" s="69">
        <v>4351.9445855158519</v>
      </c>
      <c r="T53" s="69">
        <v>4573.923987511891</v>
      </c>
      <c r="U53" s="69">
        <v>4760.9631841459059</v>
      </c>
      <c r="V53" s="69">
        <v>6212.132216600181</v>
      </c>
      <c r="W53" s="69">
        <v>5911.347079164846</v>
      </c>
      <c r="X53" s="69">
        <v>5073.1139220040222</v>
      </c>
      <c r="Y53" s="69">
        <v>4804.096332878582</v>
      </c>
      <c r="Z53" s="69">
        <v>7749.5042689853317</v>
      </c>
      <c r="AA53" s="69">
        <v>7560.9718045045393</v>
      </c>
      <c r="AB53" s="69">
        <v>7251.098588465843</v>
      </c>
      <c r="AC53" s="69">
        <f t="shared" ref="AC53:AN53" si="45">AC28</f>
        <v>7681.4401338957323</v>
      </c>
      <c r="AD53" s="69">
        <f t="shared" si="45"/>
        <v>8188.6900193756355</v>
      </c>
      <c r="AE53" s="69">
        <f t="shared" si="45"/>
        <v>9771.9235752647492</v>
      </c>
      <c r="AF53" s="69">
        <f t="shared" si="45"/>
        <v>8435.3964400532514</v>
      </c>
      <c r="AG53" s="68">
        <f t="shared" si="45"/>
        <v>10289.799532620993</v>
      </c>
      <c r="AH53" s="69">
        <f t="shared" si="45"/>
        <v>12394.367090379281</v>
      </c>
      <c r="AI53" s="69">
        <f t="shared" si="45"/>
        <v>13447.405601378188</v>
      </c>
      <c r="AJ53" s="69">
        <f t="shared" si="45"/>
        <v>10457.512355273777</v>
      </c>
      <c r="AK53" s="69">
        <f t="shared" si="45"/>
        <v>9604.2935179112392</v>
      </c>
      <c r="AL53" s="69">
        <f t="shared" si="45"/>
        <v>11418.999282155231</v>
      </c>
      <c r="AM53" s="69">
        <f t="shared" si="45"/>
        <v>8593.0027508083658</v>
      </c>
      <c r="AN53" s="71">
        <f t="shared" si="45"/>
        <v>5986.3399778651583</v>
      </c>
      <c r="AO53" s="73"/>
      <c r="AP53" s="41"/>
      <c r="AQ53" s="69"/>
      <c r="AR53" s="69"/>
      <c r="AS53" s="69"/>
      <c r="AT53" s="69"/>
      <c r="AU53" s="69"/>
      <c r="AV53" s="69"/>
      <c r="AW53" s="69"/>
      <c r="AX53" s="69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3"/>
      <c r="CJ53" s="33"/>
      <c r="CK53" s="33"/>
      <c r="CL53" s="33"/>
      <c r="CM53" s="33"/>
      <c r="CN53" s="33"/>
      <c r="CO53" s="33"/>
      <c r="CP53" s="27"/>
      <c r="CQ53" s="87"/>
    </row>
    <row r="54" spans="1:96" s="26" customFormat="1" ht="15" customHeight="1" x14ac:dyDescent="0.3">
      <c r="A54" s="35" t="str">
        <f>A49</f>
        <v>High Value Add (HVA)</v>
      </c>
      <c r="B54" s="68">
        <v>912.27326040109097</v>
      </c>
      <c r="C54" s="69">
        <v>1862.9193017023597</v>
      </c>
      <c r="D54" s="69">
        <v>3516.9688938393656</v>
      </c>
      <c r="E54" s="69">
        <v>5214.7960816881177</v>
      </c>
      <c r="F54" s="69">
        <f t="shared" si="40"/>
        <v>8205.3570733796314</v>
      </c>
      <c r="G54" s="69">
        <f t="shared" si="41"/>
        <v>10694.545286449629</v>
      </c>
      <c r="H54" s="69">
        <f t="shared" si="42"/>
        <v>13178.569858475132</v>
      </c>
      <c r="I54" s="69">
        <f t="shared" si="43"/>
        <v>17953.36114887692</v>
      </c>
      <c r="J54" s="69">
        <f t="shared" si="44"/>
        <v>17195.988135958185</v>
      </c>
      <c r="K54" s="69"/>
      <c r="L54" s="23">
        <v>12166.169448619026</v>
      </c>
      <c r="M54" s="69">
        <v>1077.3022463025873</v>
      </c>
      <c r="N54" s="69">
        <v>1492.9726227836345</v>
      </c>
      <c r="O54" s="69">
        <v>1304.7135705046949</v>
      </c>
      <c r="P54" s="69">
        <v>1772.8694113824258</v>
      </c>
      <c r="Q54" s="69">
        <v>1956.9482253430165</v>
      </c>
      <c r="R54" s="69">
        <v>2232.0255205313483</v>
      </c>
      <c r="S54" s="69">
        <v>1724.2651203643181</v>
      </c>
      <c r="T54" s="69">
        <v>2292.1182071409485</v>
      </c>
      <c r="U54" s="69">
        <v>2588.9501872976261</v>
      </c>
      <c r="V54" s="69">
        <v>2839.7664001290768</v>
      </c>
      <c r="W54" s="69">
        <v>2611.96810419555</v>
      </c>
      <c r="X54" s="69">
        <v>2653.8605948273762</v>
      </c>
      <c r="Y54" s="69">
        <v>2510.0543625500404</v>
      </c>
      <c r="Z54" s="69">
        <v>3827.0504939947768</v>
      </c>
      <c r="AA54" s="69">
        <v>3418.6774937673063</v>
      </c>
      <c r="AB54" s="69">
        <v>3422.7875081630082</v>
      </c>
      <c r="AC54" s="69">
        <v>4306.6538288852016</v>
      </c>
      <c r="AD54" s="69">
        <v>4731.3418561328899</v>
      </c>
      <c r="AE54" s="69">
        <v>5057.5221850618882</v>
      </c>
      <c r="AF54" s="69">
        <v>3857.8432787969396</v>
      </c>
      <c r="AG54" s="68">
        <v>4193.2632205297714</v>
      </c>
      <c r="AH54" s="69">
        <v>4348.2138159127016</v>
      </c>
      <c r="AI54" s="69">
        <v>4355.6471387491865</v>
      </c>
      <c r="AJ54" s="69">
        <v>4298.8639607665245</v>
      </c>
      <c r="AK54" s="69">
        <v>3545.9520371627032</v>
      </c>
      <c r="AL54" s="69">
        <v>3020.3877952778353</v>
      </c>
      <c r="AM54" s="69">
        <v>3184.8880373175602</v>
      </c>
      <c r="AN54" s="23">
        <f>L54-SUM(AK54:AM54)</f>
        <v>2414.9415788609276</v>
      </c>
      <c r="AO54" s="116"/>
      <c r="AP54" s="41"/>
      <c r="AQ54" s="69"/>
      <c r="AR54" s="69"/>
      <c r="AS54" s="69"/>
      <c r="AT54" s="69"/>
      <c r="AU54" s="69"/>
      <c r="AV54" s="69"/>
      <c r="AW54" s="69"/>
      <c r="AX54" s="69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3"/>
      <c r="CJ54" s="33"/>
      <c r="CK54" s="33"/>
      <c r="CL54" s="33"/>
      <c r="CM54" s="33"/>
      <c r="CN54" s="33"/>
      <c r="CO54" s="33"/>
      <c r="CP54" s="27"/>
      <c r="CQ54" s="87"/>
    </row>
    <row r="55" spans="1:96" s="26" customFormat="1" ht="15" customHeight="1" x14ac:dyDescent="0.3">
      <c r="A55" s="35" t="str">
        <f>A50</f>
        <v>Special Position (West Necessities)</v>
      </c>
      <c r="B55" s="68">
        <v>4570.2322651852146</v>
      </c>
      <c r="C55" s="69">
        <v>8776.5708630946046</v>
      </c>
      <c r="D55" s="69">
        <v>9612.0110784426433</v>
      </c>
      <c r="E55" s="69">
        <v>6978.2343200487576</v>
      </c>
      <c r="F55" s="69">
        <f t="shared" si="40"/>
        <v>7630.777320975486</v>
      </c>
      <c r="G55" s="69">
        <f t="shared" si="41"/>
        <v>8452.1915194075336</v>
      </c>
      <c r="H55" s="69">
        <f t="shared" si="42"/>
        <v>9388.1353445583209</v>
      </c>
      <c r="I55" s="69">
        <f t="shared" si="43"/>
        <v>12954.388801186255</v>
      </c>
      <c r="J55" s="69">
        <f t="shared" si="44"/>
        <v>21400.654294505519</v>
      </c>
      <c r="K55" s="69"/>
      <c r="L55" s="23">
        <v>16110.538380577647</v>
      </c>
      <c r="M55" s="69">
        <v>1369.9600764979887</v>
      </c>
      <c r="N55" s="69">
        <v>1656.9230612029564</v>
      </c>
      <c r="O55" s="69">
        <v>1868.7017543171194</v>
      </c>
      <c r="P55" s="69">
        <v>1649.5876618491811</v>
      </c>
      <c r="Q55" s="69">
        <v>2019.2891987678531</v>
      </c>
      <c r="R55" s="69">
        <v>2099.7936428516414</v>
      </c>
      <c r="S55" s="69">
        <v>2141.9951706202105</v>
      </c>
      <c r="T55" s="69">
        <v>1369.6993087357814</v>
      </c>
      <c r="U55" s="69">
        <v>1834.961832456909</v>
      </c>
      <c r="V55" s="69">
        <v>2753.5149010661225</v>
      </c>
      <c r="W55" s="69">
        <v>2300.8787597157634</v>
      </c>
      <c r="X55" s="69">
        <v>1562.8360261687385</v>
      </c>
      <c r="Y55" s="69">
        <v>1290.2859108105549</v>
      </c>
      <c r="Z55" s="69">
        <v>2454.071419626187</v>
      </c>
      <c r="AA55" s="69">
        <v>2727.7816715748263</v>
      </c>
      <c r="AB55" s="69">
        <v>2915.9963425467522</v>
      </c>
      <c r="AC55" s="69">
        <v>2736.2739393192414</v>
      </c>
      <c r="AD55" s="69">
        <v>2503.1554254737457</v>
      </c>
      <c r="AE55" s="69">
        <v>3895.8548734789902</v>
      </c>
      <c r="AF55" s="69">
        <v>3819.1045629142773</v>
      </c>
      <c r="AG55" s="68">
        <v>4820.3311465104534</v>
      </c>
      <c r="AH55" s="69">
        <v>5604.4411311990643</v>
      </c>
      <c r="AI55" s="69">
        <v>6698.4439089938469</v>
      </c>
      <c r="AJ55" s="69">
        <v>4277.4381078021543</v>
      </c>
      <c r="AK55" s="69">
        <v>3900.6692244569476</v>
      </c>
      <c r="AL55" s="69">
        <v>5822.2162302578863</v>
      </c>
      <c r="AM55" s="69">
        <v>3529.7558678179166</v>
      </c>
      <c r="AN55" s="23">
        <f>L55-SUM(AK55:AM55)</f>
        <v>2857.8970580448986</v>
      </c>
      <c r="AO55" s="116"/>
      <c r="AP55" s="41"/>
      <c r="AQ55" s="69"/>
      <c r="AR55" s="69"/>
      <c r="AS55" s="69"/>
      <c r="AT55" s="69"/>
      <c r="AU55" s="69"/>
      <c r="AV55" s="69"/>
      <c r="AW55" s="69"/>
      <c r="AX55" s="69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3"/>
      <c r="CJ55" s="33"/>
      <c r="CK55" s="33"/>
      <c r="CL55" s="33"/>
      <c r="CM55" s="33"/>
      <c r="CN55" s="33"/>
      <c r="CO55" s="33"/>
      <c r="CP55" s="27"/>
      <c r="CQ55" s="87"/>
    </row>
    <row r="56" spans="1:96" s="26" customFormat="1" ht="15" customHeight="1" x14ac:dyDescent="0.3">
      <c r="A56" s="35" t="str">
        <f>A51</f>
        <v>Cyclical (East Necessities)</v>
      </c>
      <c r="B56" s="68">
        <v>7144.3873948821556</v>
      </c>
      <c r="C56" s="69">
        <v>6477.2599473055907</v>
      </c>
      <c r="D56" s="69">
        <v>1079.6002420687105</v>
      </c>
      <c r="E56" s="69">
        <v>2525.8849785104985</v>
      </c>
      <c r="F56" s="69">
        <f t="shared" si="40"/>
        <v>2823.3212996024727</v>
      </c>
      <c r="G56" s="69">
        <f t="shared" si="41"/>
        <v>2762.5419528840871</v>
      </c>
      <c r="H56" s="69">
        <f t="shared" si="42"/>
        <v>4346.7831767985663</v>
      </c>
      <c r="I56" s="69">
        <f t="shared" si="43"/>
        <v>3227.9978487353856</v>
      </c>
      <c r="J56" s="69">
        <f t="shared" si="44"/>
        <v>7961.9019327671595</v>
      </c>
      <c r="K56" s="69"/>
      <c r="L56" s="23">
        <v>7817.9784305268549</v>
      </c>
      <c r="M56" s="69">
        <v>338.19640927224674</v>
      </c>
      <c r="N56" s="69">
        <v>761.53792396655263</v>
      </c>
      <c r="O56" s="69">
        <v>876.37501192226841</v>
      </c>
      <c r="P56" s="69">
        <v>549.77563334943034</v>
      </c>
      <c r="Q56" s="69">
        <v>630.10156935921771</v>
      </c>
      <c r="R56" s="69">
        <v>698.30416297230443</v>
      </c>
      <c r="S56" s="69">
        <v>504.36615688708559</v>
      </c>
      <c r="T56" s="69">
        <v>990.54941038386505</v>
      </c>
      <c r="U56" s="69">
        <v>531.59802293920859</v>
      </c>
      <c r="V56" s="69">
        <v>496.08351382856802</v>
      </c>
      <c r="W56" s="69">
        <v>865.96247261347196</v>
      </c>
      <c r="X56" s="69">
        <v>868.89794350283864</v>
      </c>
      <c r="Y56" s="69">
        <v>975.8036625995735</v>
      </c>
      <c r="Z56" s="69">
        <v>1474.9867472043395</v>
      </c>
      <c r="AA56" s="69">
        <v>1235.4903264258439</v>
      </c>
      <c r="AB56" s="69">
        <v>660.50244056880911</v>
      </c>
      <c r="AC56" s="69">
        <v>655.58991210283864</v>
      </c>
      <c r="AD56" s="69">
        <v>941.59982127595515</v>
      </c>
      <c r="AE56" s="69">
        <v>735.50185256895941</v>
      </c>
      <c r="AF56" s="69">
        <v>895.30626278763248</v>
      </c>
      <c r="AG56" s="68">
        <v>1142.3770653582071</v>
      </c>
      <c r="AH56" s="69">
        <v>2350.7655442584255</v>
      </c>
      <c r="AI56" s="69">
        <v>2476.7697184492245</v>
      </c>
      <c r="AJ56" s="69">
        <v>1991.9896047013026</v>
      </c>
      <c r="AK56" s="69">
        <v>2028.4718747759491</v>
      </c>
      <c r="AL56" s="69">
        <v>2824.0288965084146</v>
      </c>
      <c r="AM56" s="69">
        <v>2030.1435960152055</v>
      </c>
      <c r="AN56" s="23">
        <f>L56-SUM(AK56:AM56)</f>
        <v>935.3340632272857</v>
      </c>
      <c r="AO56" s="116"/>
      <c r="AP56" s="41"/>
      <c r="AQ56" s="69"/>
      <c r="AR56" s="69"/>
      <c r="AS56" s="69"/>
      <c r="AT56" s="69"/>
      <c r="AU56" s="69"/>
      <c r="AV56" s="69"/>
      <c r="AW56" s="69"/>
      <c r="AX56" s="69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3"/>
      <c r="CJ56" s="33"/>
      <c r="CK56" s="33"/>
      <c r="CL56" s="33"/>
      <c r="CM56" s="33"/>
      <c r="CN56" s="33"/>
      <c r="CO56" s="33"/>
      <c r="CP56" s="27"/>
      <c r="CQ56" s="87"/>
    </row>
    <row r="57" spans="1:96" s="90" customFormat="1" x14ac:dyDescent="0.3">
      <c r="A57" s="35" t="s">
        <v>24</v>
      </c>
      <c r="B57" s="68">
        <f>B33</f>
        <v>-28.000883280757108</v>
      </c>
      <c r="C57" s="69">
        <f t="shared" ref="C57:E57" si="46">C33</f>
        <v>-223.52282877999824</v>
      </c>
      <c r="D57" s="69">
        <f t="shared" si="46"/>
        <v>132.27499664708921</v>
      </c>
      <c r="E57" s="69">
        <f t="shared" si="46"/>
        <v>-35.684445565309943</v>
      </c>
      <c r="F57" s="69">
        <f t="shared" ref="F57" si="47">SUM(Q57:T57)</f>
        <v>-197.71736453515859</v>
      </c>
      <c r="G57" s="69">
        <f t="shared" si="41"/>
        <v>48.281128113334489</v>
      </c>
      <c r="H57" s="69">
        <f t="shared" si="42"/>
        <v>452.21834140104602</v>
      </c>
      <c r="I57" s="69">
        <f t="shared" si="43"/>
        <v>-58.297630209082854</v>
      </c>
      <c r="J57" s="69">
        <f t="shared" si="44"/>
        <v>30.540216422137746</v>
      </c>
      <c r="K57" s="69"/>
      <c r="L57" s="23">
        <f>SUM(AK57:AN57)</f>
        <v>-492.05073098354779</v>
      </c>
      <c r="M57" s="69">
        <f t="shared" ref="M57:AK57" si="48">M33</f>
        <v>-56.505119228183958</v>
      </c>
      <c r="N57" s="69">
        <f t="shared" si="48"/>
        <v>62.241369203202794</v>
      </c>
      <c r="O57" s="69">
        <f t="shared" si="48"/>
        <v>-53.216462452095129</v>
      </c>
      <c r="P57" s="69">
        <f t="shared" si="48"/>
        <v>11.795766911774081</v>
      </c>
      <c r="Q57" s="69">
        <f t="shared" si="48"/>
        <v>-41.454810249045295</v>
      </c>
      <c r="R57" s="69">
        <f t="shared" si="48"/>
        <v>-59.331820807714394</v>
      </c>
      <c r="S57" s="69">
        <f t="shared" si="48"/>
        <v>-18.691184433600029</v>
      </c>
      <c r="T57" s="69">
        <f t="shared" si="48"/>
        <v>-78.239549044798878</v>
      </c>
      <c r="U57" s="69">
        <f t="shared" si="48"/>
        <v>-194.54998191607046</v>
      </c>
      <c r="V57" s="69">
        <f t="shared" si="48"/>
        <v>122.77052494480358</v>
      </c>
      <c r="W57" s="69">
        <f t="shared" si="48"/>
        <v>132.53447981813952</v>
      </c>
      <c r="X57" s="69">
        <f t="shared" si="48"/>
        <v>-12.473894733538145</v>
      </c>
      <c r="Y57" s="69">
        <f t="shared" si="48"/>
        <v>27.952400483063684</v>
      </c>
      <c r="Z57" s="69">
        <f t="shared" si="48"/>
        <v>-6.5689160572428591</v>
      </c>
      <c r="AA57" s="69">
        <f t="shared" si="48"/>
        <v>179.02248032596526</v>
      </c>
      <c r="AB57" s="69">
        <f t="shared" si="48"/>
        <v>251.81237664925993</v>
      </c>
      <c r="AC57" s="69">
        <f t="shared" si="48"/>
        <v>-17.075759822929285</v>
      </c>
      <c r="AD57" s="69">
        <f t="shared" si="48"/>
        <v>12.591129904405534</v>
      </c>
      <c r="AE57" s="69">
        <f t="shared" si="48"/>
        <v>83.044664154618658</v>
      </c>
      <c r="AF57" s="69">
        <f t="shared" si="48"/>
        <v>-136.85766444517776</v>
      </c>
      <c r="AG57" s="68">
        <f t="shared" si="48"/>
        <v>133.82810022250851</v>
      </c>
      <c r="AH57" s="69">
        <f t="shared" si="48"/>
        <v>90.946599009381316</v>
      </c>
      <c r="AI57" s="69">
        <f t="shared" si="48"/>
        <v>-83.455164814686214</v>
      </c>
      <c r="AJ57" s="69">
        <f t="shared" si="48"/>
        <v>-110.77931799506587</v>
      </c>
      <c r="AK57" s="69">
        <f t="shared" si="48"/>
        <v>129.20038151563858</v>
      </c>
      <c r="AL57" s="69">
        <v>-247.60039811871926</v>
      </c>
      <c r="AM57" s="69">
        <f>AM33</f>
        <v>-151.81799211250262</v>
      </c>
      <c r="AN57" s="23">
        <f>AN33</f>
        <v>-221.83272226796447</v>
      </c>
      <c r="AO57" s="116"/>
      <c r="AP57" s="41"/>
      <c r="AQ57" s="69"/>
      <c r="AR57" s="69"/>
      <c r="AS57" s="69"/>
      <c r="AT57" s="69"/>
      <c r="AU57" s="69"/>
      <c r="AV57" s="69"/>
      <c r="AW57" s="69"/>
      <c r="AX57" s="69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89"/>
      <c r="BJ57" s="89"/>
      <c r="BK57" s="89"/>
      <c r="BL57" s="89"/>
      <c r="BM57" s="89"/>
      <c r="BN57" s="89"/>
      <c r="BO57" s="89"/>
      <c r="BP57" s="89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3"/>
      <c r="CJ57" s="33"/>
      <c r="CK57" s="33"/>
      <c r="CL57" s="33"/>
      <c r="CM57" s="33"/>
      <c r="CN57" s="33"/>
      <c r="CO57" s="33"/>
      <c r="CP57" s="27"/>
      <c r="CQ57" s="87"/>
    </row>
    <row r="58" spans="1:96" s="98" customFormat="1" ht="15.65" customHeight="1" x14ac:dyDescent="0.3">
      <c r="A58" s="117"/>
      <c r="B58" s="99">
        <f>B53-SUM(B54:B57)</f>
        <v>0</v>
      </c>
      <c r="C58" s="98">
        <f>C53-SUM(C54:C57)</f>
        <v>0.38887543247255962</v>
      </c>
      <c r="D58" s="98">
        <f>D53-SUM(D54:D57)</f>
        <v>0.18164370865451929</v>
      </c>
      <c r="E58" s="98">
        <f t="shared" ref="E58:G58" si="49">E53-SUM(E54:E57)</f>
        <v>-9.3405651568900794E-7</v>
      </c>
      <c r="F58" s="98">
        <f t="shared" si="49"/>
        <v>-3.4626866522157798</v>
      </c>
      <c r="G58" s="98">
        <f t="shared" si="49"/>
        <v>-3.4849396324716508E-3</v>
      </c>
      <c r="H58" s="98">
        <f>H53-SUM(H54:H57)</f>
        <v>-3.5726398768019862E-2</v>
      </c>
      <c r="I58" s="98">
        <f>I53-SUM(I54:I57)</f>
        <v>-1.0913936421275139E-10</v>
      </c>
      <c r="J58" s="118">
        <f t="shared" ref="J58" si="50">J53-SUM(J54:J57)</f>
        <v>-7.5669959187507629E-10</v>
      </c>
      <c r="K58" s="118"/>
      <c r="L58" s="119">
        <f t="shared" ref="L58:AI58" si="51">L53-SUM(L54:L57)</f>
        <v>0</v>
      </c>
      <c r="M58" s="98">
        <f t="shared" si="51"/>
        <v>-2.4582606254625716E-2</v>
      </c>
      <c r="N58" s="98">
        <f t="shared" si="51"/>
        <v>0.223677905230943</v>
      </c>
      <c r="O58" s="98">
        <f t="shared" si="51"/>
        <v>-0.14190741802349294</v>
      </c>
      <c r="P58" s="98">
        <f t="shared" si="51"/>
        <v>-5.7191918722764967E-2</v>
      </c>
      <c r="Q58" s="98">
        <f t="shared" si="51"/>
        <v>-0.16830820202449104</v>
      </c>
      <c r="R58" s="98">
        <f t="shared" si="51"/>
        <v>-3.1003108241238806</v>
      </c>
      <c r="S58" s="98">
        <f t="shared" si="51"/>
        <v>9.3220778380782576E-3</v>
      </c>
      <c r="T58" s="98">
        <f t="shared" si="51"/>
        <v>-0.20338970390457689</v>
      </c>
      <c r="U58" s="98">
        <f t="shared" si="51"/>
        <v>3.1233682320817024E-3</v>
      </c>
      <c r="V58" s="98">
        <f t="shared" si="51"/>
        <v>-3.1233683903337806E-3</v>
      </c>
      <c r="W58" s="98">
        <f t="shared" si="51"/>
        <v>3.2628219214529963E-3</v>
      </c>
      <c r="X58" s="98">
        <f t="shared" si="51"/>
        <v>-6.7477613929440849E-3</v>
      </c>
      <c r="Y58" s="98">
        <f t="shared" si="51"/>
        <v>-3.5646507967612706E-6</v>
      </c>
      <c r="Z58" s="98">
        <f t="shared" si="51"/>
        <v>-3.5475782729008642E-2</v>
      </c>
      <c r="AA58" s="98">
        <f t="shared" si="51"/>
        <v>-1.6758940182626247E-4</v>
      </c>
      <c r="AB58" s="98">
        <f t="shared" si="51"/>
        <v>-7.9461986388196237E-5</v>
      </c>
      <c r="AC58" s="98">
        <f t="shared" si="51"/>
        <v>-1.7865886202343972E-3</v>
      </c>
      <c r="AD58" s="98">
        <f t="shared" si="51"/>
        <v>1.786588639333786E-3</v>
      </c>
      <c r="AE58" s="98">
        <f t="shared" si="51"/>
        <v>2.9285729397088289E-10</v>
      </c>
      <c r="AF58" s="98">
        <f t="shared" si="51"/>
        <v>-4.2018655221909285E-10</v>
      </c>
      <c r="AG58" s="120">
        <f t="shared" si="51"/>
        <v>5.2750692702829838E-11</v>
      </c>
      <c r="AH58" s="121">
        <f t="shared" si="51"/>
        <v>-2.9103830456733704E-10</v>
      </c>
      <c r="AI58" s="121">
        <f t="shared" si="51"/>
        <v>6.1663740780204535E-10</v>
      </c>
      <c r="AJ58" s="121">
        <f>AJ53-SUM(AJ54:AJ57)</f>
        <v>-1.1386873666197062E-9</v>
      </c>
      <c r="AK58" s="121">
        <f>AK53-SUM(AK54:AK57)</f>
        <v>0</v>
      </c>
      <c r="AL58" s="121">
        <f>AL53-SUM(AL54:AL57)</f>
        <v>-3.3241770186577924E-2</v>
      </c>
      <c r="AM58" s="121">
        <f>AM53-SUM(AM54:AM57)</f>
        <v>3.3241770186577924E-2</v>
      </c>
      <c r="AN58" s="122">
        <f>AN53-SUM(AN54:AN57)</f>
        <v>1.0913936421275139E-11</v>
      </c>
      <c r="AO58" s="123"/>
      <c r="AP58" s="123"/>
      <c r="AZ58" s="124"/>
      <c r="CI58" s="33"/>
      <c r="CJ58" s="33"/>
      <c r="CK58" s="33"/>
      <c r="CL58" s="33"/>
      <c r="CM58" s="33"/>
      <c r="CN58" s="33"/>
      <c r="CO58" s="33"/>
      <c r="CP58" s="42"/>
      <c r="CQ58" s="87"/>
    </row>
    <row r="59" spans="1:96" s="26" customFormat="1" ht="15" customHeight="1" x14ac:dyDescent="0.3">
      <c r="A59" s="28" t="str">
        <f>A35</f>
        <v>*รายได้สุทธิ (ล้านบาท)</v>
      </c>
      <c r="B59" s="68">
        <f t="shared" ref="B59" si="52">B35</f>
        <v>96858</v>
      </c>
      <c r="C59" s="69">
        <f>C35</f>
        <v>186096</v>
      </c>
      <c r="D59" s="69">
        <f t="shared" ref="D59:J59" si="53">D35</f>
        <v>210728.984</v>
      </c>
      <c r="E59" s="69">
        <f t="shared" si="53"/>
        <v>229120.448</v>
      </c>
      <c r="F59" s="69">
        <f>F35</f>
        <v>243907.21766484791</v>
      </c>
      <c r="G59" s="69">
        <f t="shared" si="53"/>
        <v>234697.94899999999</v>
      </c>
      <c r="H59" s="69">
        <f t="shared" si="53"/>
        <v>254619.53899999999</v>
      </c>
      <c r="I59" s="69">
        <f t="shared" si="53"/>
        <v>286332.272</v>
      </c>
      <c r="J59" s="69">
        <f t="shared" si="53"/>
        <v>347170.9003483</v>
      </c>
      <c r="K59" s="69"/>
      <c r="L59" s="23">
        <f>L35</f>
        <v>352692.44799999997</v>
      </c>
      <c r="M59" s="69">
        <v>55494</v>
      </c>
      <c r="N59" s="69">
        <v>56807.148000000001</v>
      </c>
      <c r="O59" s="69">
        <v>59181.069999999992</v>
      </c>
      <c r="P59" s="69">
        <v>57638.23000000001</v>
      </c>
      <c r="Q59" s="69">
        <v>61646.606</v>
      </c>
      <c r="R59" s="69">
        <v>64029.859889935993</v>
      </c>
      <c r="S59" s="69">
        <v>63606.215110064019</v>
      </c>
      <c r="T59" s="69">
        <v>54624.536664847896</v>
      </c>
      <c r="U59" s="69">
        <v>53660.3648109368</v>
      </c>
      <c r="V59" s="69">
        <v>61225.241189063199</v>
      </c>
      <c r="W59" s="69">
        <v>62333.540304536982</v>
      </c>
      <c r="X59" s="69">
        <v>57478.802695463004</v>
      </c>
      <c r="Y59" s="69">
        <v>57164.231830578989</v>
      </c>
      <c r="Z59" s="69">
        <v>66730.030342933402</v>
      </c>
      <c r="AA59" s="69">
        <v>65435.834507806205</v>
      </c>
      <c r="AB59" s="69">
        <v>65289.440000000002</v>
      </c>
      <c r="AC59" s="69">
        <f t="shared" ref="AC59:AJ59" si="54">AC35</f>
        <v>71650.278999999995</v>
      </c>
      <c r="AD59" s="69">
        <f t="shared" si="54"/>
        <v>71660.810000000012</v>
      </c>
      <c r="AE59" s="69">
        <f t="shared" si="54"/>
        <v>72604.546000000002</v>
      </c>
      <c r="AF59" s="69">
        <f t="shared" si="54"/>
        <v>70416.637000000017</v>
      </c>
      <c r="AG59" s="68">
        <f t="shared" si="54"/>
        <v>76143.351999999999</v>
      </c>
      <c r="AH59" s="69">
        <f t="shared" si="54"/>
        <v>83590.938999999998</v>
      </c>
      <c r="AI59" s="69">
        <f t="shared" si="54"/>
        <v>96000.728879000002</v>
      </c>
      <c r="AJ59" s="69">
        <f t="shared" si="54"/>
        <v>91435.880469299998</v>
      </c>
      <c r="AK59" s="69">
        <v>95810.211442337895</v>
      </c>
      <c r="AL59" s="69">
        <f>AL35</f>
        <v>92556.791738030253</v>
      </c>
      <c r="AM59" s="69">
        <f>AM35</f>
        <v>86816.790213969725</v>
      </c>
      <c r="AN59" s="23">
        <f>AN35</f>
        <v>77508.572999999975</v>
      </c>
      <c r="AO59" s="24"/>
      <c r="AP59" s="24"/>
      <c r="AQ59" s="69"/>
      <c r="AR59" s="69"/>
      <c r="AS59" s="69"/>
      <c r="AT59" s="69"/>
      <c r="AU59" s="69"/>
      <c r="AV59" s="69"/>
      <c r="AW59" s="69"/>
      <c r="AX59" s="69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3"/>
      <c r="CJ59" s="33"/>
      <c r="CK59" s="33"/>
      <c r="CL59" s="33"/>
      <c r="CM59" s="33"/>
      <c r="CN59" s="33"/>
      <c r="CO59" s="33"/>
      <c r="CP59" s="27"/>
      <c r="CQ59" s="87"/>
      <c r="CR59" s="125"/>
    </row>
    <row r="60" spans="1:96" s="26" customFormat="1" ht="15" customHeight="1" x14ac:dyDescent="0.3">
      <c r="A60" s="35" t="str">
        <f>A54</f>
        <v>High Value Add (HVA)</v>
      </c>
      <c r="B60" s="68">
        <v>6694.9385615096026</v>
      </c>
      <c r="C60" s="69">
        <v>22521.678706201565</v>
      </c>
      <c r="D60" s="69">
        <v>50086.300660164539</v>
      </c>
      <c r="E60" s="69">
        <f>'[24]Segments Analysis in USD'!E60*'[24]Historical Financials in THB'!F$8</f>
        <v>60992.581709132915</v>
      </c>
      <c r="F60" s="69">
        <f>'[24]Segments Analysis in USD'!F60*'[24]Historical Financials in THB'!G$8</f>
        <v>88694.497993106343</v>
      </c>
      <c r="G60" s="69">
        <f>'[24]Segments Analysis in USD'!G60*'[24]Historical Financials in THB'!H$8</f>
        <v>82109.51255160867</v>
      </c>
      <c r="H60" s="69">
        <f>'[24]Segments Analysis in USD'!H60*'[24]Historical Financials in THB'!I$8</f>
        <v>93005.640202109396</v>
      </c>
      <c r="I60" s="69">
        <f>'[24]Segments Analysis in USD'!I60*'[24]Historical Financials in THB'!J$8</f>
        <v>106460.82231728693</v>
      </c>
      <c r="J60" s="69">
        <f>'[24]Segments Analysis in USD'!J60*'[24]Historical Financials in THB'!K$8</f>
        <v>126518.83620907339</v>
      </c>
      <c r="K60" s="69"/>
      <c r="L60" s="23">
        <v>122831.3206234305</v>
      </c>
      <c r="M60" s="69">
        <v>16454.808444697941</v>
      </c>
      <c r="N60" s="69">
        <f>(('[24]Segments Analysis in USD'!N60+'[24]Segments Analysis in USD'!M60)*N$142)-M60</f>
        <v>15398.804749056781</v>
      </c>
      <c r="O60" s="69">
        <f>(('[24]Segments Analysis in USD'!M60+'[24]Segments Analysis in USD'!O60+'[24]Segments Analysis in USD'!N60)*O$142)-N60-M60</f>
        <v>15959.271962230308</v>
      </c>
      <c r="P60" s="69">
        <f>(('[24]Segments Analysis in USD'!M60+'[24]Segments Analysis in USD'!N60+'[24]Segments Analysis in USD'!P60+'[24]Segments Analysis in USD'!O60)*P$142)-O60-N60-M60</f>
        <v>20001.464341948122</v>
      </c>
      <c r="Q60" s="69">
        <v>21072.33315950925</v>
      </c>
      <c r="R60" s="69">
        <f>(('[24]Segments Analysis in USD'!R60+'[24]Segments Analysis in USD'!Q60)*R$142)-Q60</f>
        <v>23639.950454514128</v>
      </c>
      <c r="S60" s="69">
        <f>(('[24]Segments Analysis in USD'!Q60+'[24]Segments Analysis in USD'!S60+'[24]Segments Analysis in USD'!R60)*S$142)-R60-Q60</f>
        <v>22551.330401654148</v>
      </c>
      <c r="T60" s="69">
        <f>(('[24]Segments Analysis in USD'!Q60+'[24]Segments Analysis in USD'!R60+'[24]Segments Analysis in USD'!T60+'[24]Segments Analysis in USD'!S60)*T$142)-S60-R60-Q60</f>
        <v>21430.883977428832</v>
      </c>
      <c r="U60" s="69">
        <v>20124.175555604797</v>
      </c>
      <c r="V60" s="69">
        <f>(('[24]Segments Analysis in USD'!V60+'[24]Segments Analysis in USD'!U60)*V$142)-U60</f>
        <v>20456.005017477688</v>
      </c>
      <c r="W60" s="69">
        <f>(('[24]Segments Analysis in USD'!U60+'[24]Segments Analysis in USD'!W60+'[24]Segments Analysis in USD'!V60)*W$142)-V60-U60</f>
        <v>19845.91614366975</v>
      </c>
      <c r="X60" s="69">
        <f>(('[24]Segments Analysis in USD'!U60+'[24]Segments Analysis in USD'!V60+'[24]Segments Analysis in USD'!X60+'[24]Segments Analysis in USD'!W60)*X$142)-W60-V60-U60</f>
        <v>21683.430617781345</v>
      </c>
      <c r="Y60" s="69">
        <v>21070.946231617367</v>
      </c>
      <c r="Z60" s="69">
        <f>(('[24]Segments Analysis in USD'!Z60+'[24]Segments Analysis in USD'!Y60)*Z$142)-Y60</f>
        <v>24597.015729468083</v>
      </c>
      <c r="AA60" s="69">
        <f>(('[24]Segments Analysis in USD'!Y60+'[24]Segments Analysis in USD'!AA60+'[24]Segments Analysis in USD'!Z60)*AA$142)-Z60-Y60</f>
        <v>23829.88248573857</v>
      </c>
      <c r="AB60" s="69">
        <f>(('[24]Segments Analysis in USD'!Y60+'[24]Segments Analysis in USD'!Z60+'[24]Segments Analysis in USD'!AB60+'[24]Segments Analysis in USD'!AA60)*AB$142)-AA60-Z60-Y60</f>
        <v>23507.795755285384</v>
      </c>
      <c r="AC60" s="69">
        <v>26167.220698966241</v>
      </c>
      <c r="AD60" s="69">
        <f>(('[24]Segments Analysis in USD'!AD60+'[24]Segments Analysis in USD'!AC60)*AD$142)-AC60</f>
        <v>26062.004381619914</v>
      </c>
      <c r="AE60" s="69">
        <f>(('[24]Segments Analysis in USD'!AC60+'[24]Segments Analysis in USD'!AE60+'[24]Segments Analysis in USD'!AD60)*AE$142)-AD60-AC60</f>
        <v>26981.634131625189</v>
      </c>
      <c r="AF60" s="69">
        <f>(('[24]Segments Analysis in USD'!AC60+'[24]Segments Analysis in USD'!AD60+'[24]Segments Analysis in USD'!AF60+'[24]Segments Analysis in USD'!AE60)*AF$142)-AE60-AD60-AC60</f>
        <v>27249.963105075567</v>
      </c>
      <c r="AG60" s="68">
        <v>28822.484996698659</v>
      </c>
      <c r="AH60" s="69">
        <v>30805.43803732482</v>
      </c>
      <c r="AI60" s="69">
        <v>33108.931292096036</v>
      </c>
      <c r="AJ60" s="69">
        <v>33781.981882953856</v>
      </c>
      <c r="AK60" s="69">
        <v>34673.435858179233</v>
      </c>
      <c r="AL60" s="69">
        <v>32632.053396793228</v>
      </c>
      <c r="AM60" s="69">
        <v>30180.710327688386</v>
      </c>
      <c r="AN60" s="23">
        <f>L60-(AK60+AL60+AM60)</f>
        <v>25345.121040769649</v>
      </c>
      <c r="AO60" s="24"/>
      <c r="AP60" s="24"/>
      <c r="AQ60" s="69"/>
      <c r="AR60" s="69"/>
      <c r="AS60" s="69"/>
      <c r="AT60" s="69"/>
      <c r="AU60" s="69"/>
      <c r="AV60" s="69"/>
      <c r="AW60" s="69"/>
      <c r="AX60" s="69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3"/>
      <c r="CJ60" s="33"/>
      <c r="CK60" s="33"/>
      <c r="CL60" s="33"/>
      <c r="CM60" s="33"/>
      <c r="CN60" s="33"/>
      <c r="CO60" s="33"/>
      <c r="CP60" s="27"/>
      <c r="CQ60" s="87"/>
      <c r="CR60" s="125"/>
    </row>
    <row r="61" spans="1:96" s="26" customFormat="1" ht="15" customHeight="1" x14ac:dyDescent="0.3">
      <c r="A61" s="35" t="str">
        <f>A55</f>
        <v>Special Position (West Necessities)</v>
      </c>
      <c r="B61" s="68">
        <v>47832.547999999995</v>
      </c>
      <c r="C61" s="69">
        <v>98303.314011223905</v>
      </c>
      <c r="D61" s="69">
        <v>103659.99169073541</v>
      </c>
      <c r="E61" s="69">
        <f>'[24]Segments Analysis in USD'!E61*'[24]Historical Financials in THB'!F$8</f>
        <v>103453.93461798668</v>
      </c>
      <c r="F61" s="69">
        <f>'[24]Segments Analysis in USD'!F61*'[24]Historical Financials in THB'!G$8</f>
        <v>87900.496057845434</v>
      </c>
      <c r="G61" s="69">
        <f>'[24]Segments Analysis in USD'!G61*'[24]Historical Financials in THB'!H$8</f>
        <v>90530.073301388897</v>
      </c>
      <c r="H61" s="69">
        <f>'[24]Segments Analysis in USD'!H61*'[24]Historical Financials in THB'!I$8</f>
        <v>104874.2776491469</v>
      </c>
      <c r="I61" s="69">
        <f>'[24]Segments Analysis in USD'!I61*'[24]Historical Financials in THB'!J$8</f>
        <v>119852.75708509532</v>
      </c>
      <c r="J61" s="69">
        <f>'[24]Segments Analysis in USD'!J61*'[24]Historical Financials in THB'!K$8</f>
        <v>148611.83477661418</v>
      </c>
      <c r="K61" s="69"/>
      <c r="L61" s="23">
        <v>139131.88031521862</v>
      </c>
      <c r="M61" s="69">
        <v>24037.281432992841</v>
      </c>
      <c r="N61" s="69">
        <f>(('[24]Segments Analysis in USD'!N61+'[24]Segments Analysis in USD'!M61)*N$142)-M61</f>
        <v>26030.108161640554</v>
      </c>
      <c r="O61" s="69">
        <f>(('[24]Segments Analysis in USD'!M61+'[24]Segments Analysis in USD'!O61+'[24]Segments Analysis in USD'!N61)*O$142)-N61-M61</f>
        <v>26036.419931904991</v>
      </c>
      <c r="P61" s="69">
        <f>(('[24]Segments Analysis in USD'!M61+'[24]Segments Analysis in USD'!N61+'[24]Segments Analysis in USD'!P61+'[24]Segments Analysis in USD'!O61)*P$142)-O61-N61-M61</f>
        <v>20528.280854511551</v>
      </c>
      <c r="Q61" s="69">
        <v>23605.485431654251</v>
      </c>
      <c r="R61" s="69">
        <f>(('[24]Segments Analysis in USD'!R61+'[24]Segments Analysis in USD'!Q61)*R$142)-Q61</f>
        <v>23512.378493947999</v>
      </c>
      <c r="S61" s="69">
        <f>(('[24]Segments Analysis in USD'!Q61+'[24]Segments Analysis in USD'!S61+'[24]Segments Analysis in USD'!R61)*S$142)-R61-Q61</f>
        <v>23103.122996057133</v>
      </c>
      <c r="T61" s="69">
        <f>(('[24]Segments Analysis in USD'!Q61+'[24]Segments Analysis in USD'!R61+'[24]Segments Analysis in USD'!T61+'[24]Segments Analysis in USD'!S61)*T$142)-S61-R61-Q61</f>
        <v>17679.50913618605</v>
      </c>
      <c r="U61" s="69">
        <v>19456.432031220909</v>
      </c>
      <c r="V61" s="69">
        <f>(('[24]Segments Analysis in USD'!V61+'[24]Segments Analysis in USD'!U61)*V$142)-U61</f>
        <v>23343.311744721075</v>
      </c>
      <c r="W61" s="69">
        <f>(('[24]Segments Analysis in USD'!U61+'[24]Segments Analysis in USD'!W61+'[24]Segments Analysis in USD'!V61)*W$142)-V61-U61</f>
        <v>26011.181265249732</v>
      </c>
      <c r="X61" s="69">
        <f>(('[24]Segments Analysis in USD'!U61+'[24]Segments Analysis in USD'!V61+'[24]Segments Analysis in USD'!X61+'[24]Segments Analysis in USD'!W61)*X$142)-W61-V61-U61</f>
        <v>21719.164559152487</v>
      </c>
      <c r="Y61" s="69">
        <v>22453.189770074474</v>
      </c>
      <c r="Z61" s="69">
        <f>(('[24]Segments Analysis in USD'!Z61+'[24]Segments Analysis in USD'!Y61)*Z$142)-Y61</f>
        <v>26949.608150951623</v>
      </c>
      <c r="AA61" s="69">
        <f>(('[24]Segments Analysis in USD'!Y61+'[24]Segments Analysis in USD'!AA61+'[24]Segments Analysis in USD'!Z61)*AA$142)-Z61-Y61</f>
        <v>27331.196816713273</v>
      </c>
      <c r="AB61" s="69">
        <f>(('[24]Segments Analysis in USD'!Y61+'[24]Segments Analysis in USD'!Z61+'[24]Segments Analysis in USD'!AB61+'[24]Segments Analysis in USD'!AA61)*AB$142)-AA61-Z61-Y61</f>
        <v>28140.282911407528</v>
      </c>
      <c r="AC61" s="69">
        <v>29784.197565415256</v>
      </c>
      <c r="AD61" s="69">
        <f>(('[24]Segments Analysis in USD'!AD61+'[24]Segments Analysis in USD'!AC61)*AD$142)-AC61</f>
        <v>31088.491415312114</v>
      </c>
      <c r="AE61" s="69">
        <f>(('[24]Segments Analysis in USD'!AC61+'[24]Segments Analysis in USD'!AE61+'[24]Segments Analysis in USD'!AD61)*AE$142)-AD61-AC61</f>
        <v>31008.146541277878</v>
      </c>
      <c r="AF61" s="69">
        <f>(('[24]Segments Analysis in USD'!AC61+'[24]Segments Analysis in USD'!AD61+'[24]Segments Analysis in USD'!AF61+'[24]Segments Analysis in USD'!AE61)*AF$142)-AE61-AD61-AC61</f>
        <v>27971.921563090073</v>
      </c>
      <c r="AG61" s="68">
        <v>31262.669044916584</v>
      </c>
      <c r="AH61" s="69">
        <v>35326.286949321722</v>
      </c>
      <c r="AI61" s="69">
        <v>43110.272811852738</v>
      </c>
      <c r="AJ61" s="69">
        <v>38912.605970523167</v>
      </c>
      <c r="AK61" s="69">
        <v>36515.674404319187</v>
      </c>
      <c r="AL61" s="69">
        <v>37312.327293096678</v>
      </c>
      <c r="AM61" s="69">
        <v>32921.812545539011</v>
      </c>
      <c r="AN61" s="23">
        <f>L61-(AK61+AL61+AM61)</f>
        <v>32382.06607226374</v>
      </c>
      <c r="AO61" s="24"/>
      <c r="AP61" s="24"/>
      <c r="AQ61" s="69"/>
      <c r="AR61" s="69"/>
      <c r="AS61" s="69"/>
      <c r="AT61" s="69"/>
      <c r="AU61" s="69"/>
      <c r="AV61" s="69"/>
      <c r="AW61" s="69"/>
      <c r="AX61" s="69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3"/>
      <c r="CJ61" s="33"/>
      <c r="CK61" s="33"/>
      <c r="CL61" s="33"/>
      <c r="CM61" s="33"/>
      <c r="CN61" s="33"/>
      <c r="CO61" s="33"/>
      <c r="CP61" s="27"/>
      <c r="CQ61" s="87"/>
      <c r="CR61" s="125"/>
    </row>
    <row r="62" spans="1:96" s="26" customFormat="1" ht="15" customHeight="1" x14ac:dyDescent="0.3">
      <c r="A62" s="35" t="str">
        <f>A56</f>
        <v>Cyclical (East Necessities)</v>
      </c>
      <c r="B62" s="68">
        <v>42330.480798490418</v>
      </c>
      <c r="C62" s="69">
        <v>65271.119505574585</v>
      </c>
      <c r="D62" s="69">
        <v>56982.692961608547</v>
      </c>
      <c r="E62" s="69">
        <f>'[24]Segments Analysis in USD'!E62*'[24]Historical Financials in THB'!F$8</f>
        <v>64673.931978648594</v>
      </c>
      <c r="F62" s="69">
        <f>'[24]Segments Analysis in USD'!F62*'[24]Historical Financials in THB'!G$8</f>
        <v>67312.018248801076</v>
      </c>
      <c r="G62" s="69">
        <f>'[24]Segments Analysis in USD'!G62*'[24]Historical Financials in THB'!H$8</f>
        <v>62058.362353776516</v>
      </c>
      <c r="H62" s="69">
        <f>'[24]Segments Analysis in USD'!H62*'[24]Historical Financials in THB'!I$8</f>
        <v>56739.667846940254</v>
      </c>
      <c r="I62" s="69">
        <f>'[24]Segments Analysis in USD'!I62*'[24]Historical Financials in THB'!J$8</f>
        <v>60018.69303116636</v>
      </c>
      <c r="J62" s="69">
        <f>'[24]Segments Analysis in USD'!J62*'[24]Historical Financials in THB'!K$8</f>
        <v>72040.229327236084</v>
      </c>
      <c r="K62" s="69"/>
      <c r="L62" s="23">
        <v>90729.246752576757</v>
      </c>
      <c r="M62" s="69">
        <v>15001.895362307898</v>
      </c>
      <c r="N62" s="69">
        <f>(('[24]Segments Analysis in USD'!N62+'[24]Segments Analysis in USD'!M62)*N$142)-M62</f>
        <v>15378.250171506357</v>
      </c>
      <c r="O62" s="69">
        <f>(('[24]Segments Analysis in USD'!M62+'[24]Segments Analysis in USD'!O62+'[24]Segments Analysis in USD'!N62)*O$142)-N62-M62</f>
        <v>17185.377666544518</v>
      </c>
      <c r="P62" s="69">
        <f>(('[24]Segments Analysis in USD'!M62+'[24]Segments Analysis in USD'!N62+'[24]Segments Analysis in USD'!P62+'[24]Segments Analysis in USD'!O62)*P$142)-O62-N62-M62</f>
        <v>17108.37871257792</v>
      </c>
      <c r="Q62" s="69">
        <v>16968.781080750457</v>
      </c>
      <c r="R62" s="69">
        <f>(('[24]Segments Analysis in USD'!R62+'[24]Segments Analysis in USD'!Q62)*R$142)-Q62</f>
        <v>16877.387825551057</v>
      </c>
      <c r="S62" s="69">
        <f>(('[24]Segments Analysis in USD'!Q62+'[24]Segments Analysis in USD'!S62+'[24]Segments Analysis in USD'!R62)*S$142)-R62-Q62</f>
        <v>17951.575028756102</v>
      </c>
      <c r="T62" s="69">
        <f>(('[24]Segments Analysis in USD'!Q62+'[24]Segments Analysis in USD'!R62+'[24]Segments Analysis in USD'!T62+'[24]Segments Analysis in USD'!S62)*T$142)-S62-R62-Q62</f>
        <v>15514.274313743459</v>
      </c>
      <c r="U62" s="69">
        <v>14079.723671517266</v>
      </c>
      <c r="V62" s="69">
        <f>(('[24]Segments Analysis in USD'!V62+'[24]Segments Analysis in USD'!U62)*V$142)-U62</f>
        <v>17425.957850550127</v>
      </c>
      <c r="W62" s="69">
        <f>(('[24]Segments Analysis in USD'!U62+'[24]Segments Analysis in USD'!W62+'[24]Segments Analysis in USD'!V62)*W$142)-V62-U62</f>
        <v>16476.405710286006</v>
      </c>
      <c r="X62" s="69">
        <f>(('[24]Segments Analysis in USD'!U62+'[24]Segments Analysis in USD'!V62+'[24]Segments Analysis in USD'!X62+'[24]Segments Analysis in USD'!W62)*X$142)-W62-V62-U62</f>
        <v>14076.286294356465</v>
      </c>
      <c r="Y62" s="69">
        <v>13640.095828887152</v>
      </c>
      <c r="Z62" s="69">
        <f>(('[24]Segments Analysis in USD'!Z62+'[24]Segments Analysis in USD'!Y62)*Z$142)-Y62</f>
        <v>15183.406462513682</v>
      </c>
      <c r="AA62" s="69">
        <f>(('[24]Segments Analysis in USD'!Y62+'[24]Segments Analysis in USD'!AA62+'[24]Segments Analysis in USD'!Z62)*AA$142)-Z62-Y62</f>
        <v>14274.756162970942</v>
      </c>
      <c r="AB62" s="69">
        <f>(('[24]Segments Analysis in USD'!Y62+'[24]Segments Analysis in USD'!Z62+'[24]Segments Analysis in USD'!AB62+'[24]Segments Analysis in USD'!AA62)*AB$142)-AA62-Z62-Y62</f>
        <v>13641.409392568483</v>
      </c>
      <c r="AC62" s="69">
        <v>15698.860504690538</v>
      </c>
      <c r="AD62" s="69">
        <f>(('[24]Segments Analysis in USD'!AD62+'[24]Segments Analysis in USD'!AC62)*AD$142)-AC62</f>
        <v>14510.314648931466</v>
      </c>
      <c r="AE62" s="69">
        <f>(('[24]Segments Analysis in USD'!AC62+'[24]Segments Analysis in USD'!AE62+'[24]Segments Analysis in USD'!AD62)*AE$142)-AD62-AC62</f>
        <v>14614.765953773405</v>
      </c>
      <c r="AF62" s="69">
        <f>(('[24]Segments Analysis in USD'!AC62+'[24]Segments Analysis in USD'!AD62+'[24]Segments Analysis in USD'!AF62+'[24]Segments Analysis in USD'!AE62)*AF$142)-AE62-AD62-AC62</f>
        <v>15194.751923770948</v>
      </c>
      <c r="AG62" s="68">
        <v>16058.197774616794</v>
      </c>
      <c r="AH62" s="69">
        <v>17459.214634042943</v>
      </c>
      <c r="AI62" s="69">
        <v>19781.524332417644</v>
      </c>
      <c r="AJ62" s="69">
        <v>18741.292586158703</v>
      </c>
      <c r="AK62" s="69">
        <v>24621.101179839479</v>
      </c>
      <c r="AL62" s="69">
        <v>22612.492400504147</v>
      </c>
      <c r="AM62" s="69">
        <v>23714.267675822997</v>
      </c>
      <c r="AN62" s="23">
        <f>L62-(AK62+AL62+AM62)</f>
        <v>19781.385496410134</v>
      </c>
      <c r="AO62" s="24"/>
      <c r="AP62" s="24"/>
      <c r="AQ62" s="69"/>
      <c r="AR62" s="69"/>
      <c r="AS62" s="69"/>
      <c r="AT62" s="69"/>
      <c r="AU62" s="69"/>
      <c r="AV62" s="69"/>
      <c r="AW62" s="69"/>
      <c r="AX62" s="69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3"/>
      <c r="CJ62" s="33"/>
      <c r="CK62" s="33"/>
      <c r="CL62" s="33"/>
      <c r="CM62" s="33"/>
      <c r="CN62" s="33"/>
      <c r="CO62" s="33"/>
      <c r="CP62" s="27"/>
      <c r="CQ62" s="87"/>
      <c r="CR62" s="125"/>
    </row>
    <row r="63" spans="1:96" s="98" customFormat="1" ht="15.65" customHeight="1" x14ac:dyDescent="0.3">
      <c r="A63" s="201" t="s">
        <v>74</v>
      </c>
      <c r="B63" s="99">
        <f>B59-SUM(B60:B62)</f>
        <v>3.2639999990351498E-2</v>
      </c>
      <c r="C63" s="98">
        <f>C59-SUM(C60:C62)</f>
        <v>-0.11222300006193109</v>
      </c>
      <c r="D63" s="98">
        <f>D59-SUM(D60:D62)</f>
        <v>-1.3125085097271949E-3</v>
      </c>
      <c r="E63" s="98">
        <f t="shared" ref="E63:G63" si="55">E59-SUM(E60:E62)</f>
        <v>-3.0576818971894681E-4</v>
      </c>
      <c r="F63" s="98">
        <f>F59-SUM(F60:F62)</f>
        <v>0.20536509505473077</v>
      </c>
      <c r="G63" s="98">
        <f t="shared" si="55"/>
        <v>7.9322591773234308E-4</v>
      </c>
      <c r="H63" s="98">
        <f>H59-SUM(H60:H62)</f>
        <v>-4.6698196558281779E-2</v>
      </c>
      <c r="I63" s="98">
        <f>I59-SUM(I60:I62)</f>
        <v>-4.335485864430666E-4</v>
      </c>
      <c r="J63" s="98">
        <f t="shared" ref="J63" si="56">J59-SUM(J60:J62)</f>
        <v>3.5376346204429865E-5</v>
      </c>
      <c r="L63" s="119">
        <f>L59-SUM(L60:L62)</f>
        <v>3.0877406243234873E-4</v>
      </c>
      <c r="M63" s="98">
        <f t="shared" ref="M63:AJ63" si="57">M59-SUM(M60:M62)</f>
        <v>1.4760001315153204E-2</v>
      </c>
      <c r="N63" s="98">
        <f t="shared" si="57"/>
        <v>-1.5082203688507434E-2</v>
      </c>
      <c r="O63" s="98">
        <f t="shared" si="57"/>
        <v>4.3932017433689907E-4</v>
      </c>
      <c r="P63" s="98">
        <f t="shared" si="57"/>
        <v>0.10609096242114902</v>
      </c>
      <c r="Q63" s="98">
        <f t="shared" si="57"/>
        <v>6.3280860413215123E-3</v>
      </c>
      <c r="R63" s="98">
        <f t="shared" si="57"/>
        <v>0.14311592280864716</v>
      </c>
      <c r="S63" s="98">
        <f t="shared" si="57"/>
        <v>0.186683596635703</v>
      </c>
      <c r="T63" s="98">
        <f t="shared" si="57"/>
        <v>-0.13076251044549281</v>
      </c>
      <c r="U63" s="98">
        <f t="shared" si="57"/>
        <v>3.3552593835338484E-2</v>
      </c>
      <c r="V63" s="98">
        <f t="shared" si="57"/>
        <v>-3.3423685694287997E-2</v>
      </c>
      <c r="W63" s="98">
        <f t="shared" si="57"/>
        <v>3.7185331493674312E-2</v>
      </c>
      <c r="X63" s="98">
        <f t="shared" si="57"/>
        <v>-7.8775827292702161E-2</v>
      </c>
      <c r="Y63" s="98">
        <f t="shared" si="57"/>
        <v>0</v>
      </c>
      <c r="Z63" s="98">
        <f t="shared" si="57"/>
        <v>0</v>
      </c>
      <c r="AA63" s="98">
        <f t="shared" si="57"/>
        <v>-9.5761658303672448E-4</v>
      </c>
      <c r="AB63" s="98">
        <f t="shared" si="57"/>
        <v>-4.8059261389425956E-2</v>
      </c>
      <c r="AC63" s="98">
        <f t="shared" si="57"/>
        <v>2.3092795163393021E-4</v>
      </c>
      <c r="AD63" s="98">
        <f t="shared" si="57"/>
        <v>-4.458634793991223E-4</v>
      </c>
      <c r="AE63" s="98">
        <f t="shared" si="57"/>
        <v>-6.2667646852787584E-4</v>
      </c>
      <c r="AF63" s="98">
        <f t="shared" si="57"/>
        <v>4.0806342440191656E-4</v>
      </c>
      <c r="AG63" s="99">
        <f t="shared" si="57"/>
        <v>1.8376795924268663E-4</v>
      </c>
      <c r="AH63" s="98">
        <f t="shared" si="57"/>
        <v>-6.2068949046079069E-4</v>
      </c>
      <c r="AI63" s="98">
        <f t="shared" si="57"/>
        <v>4.4263357995077968E-4</v>
      </c>
      <c r="AJ63" s="98">
        <f t="shared" si="57"/>
        <v>2.9664282919839025E-5</v>
      </c>
      <c r="AK63" s="98">
        <f>AK59-SUM(AK60:AK62)</f>
        <v>0</v>
      </c>
      <c r="AL63" s="98">
        <f>AL59-SUM(AL60:AL62)</f>
        <v>-8.1352363791665994E-2</v>
      </c>
      <c r="AM63" s="98">
        <f>AM59-SUM(AM60:AM62)</f>
        <v>-3.3508066553622484E-4</v>
      </c>
      <c r="AN63" s="100">
        <f>AN59-SUM(AN60:AN62)</f>
        <v>3.9055645174812526E-4</v>
      </c>
      <c r="AO63" s="101"/>
      <c r="AP63" s="101"/>
      <c r="AZ63" s="124"/>
      <c r="CI63" s="33"/>
      <c r="CJ63" s="33"/>
      <c r="CK63" s="33"/>
      <c r="CL63" s="33"/>
      <c r="CM63" s="33"/>
      <c r="CN63" s="33"/>
      <c r="CO63" s="33"/>
      <c r="CP63" s="102"/>
      <c r="CQ63" s="87"/>
    </row>
    <row r="64" spans="1:96" s="104" customFormat="1" ht="25" x14ac:dyDescent="0.5">
      <c r="A64" s="196" t="s">
        <v>73</v>
      </c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00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0"/>
      <c r="AH64" s="21"/>
      <c r="AI64" s="21"/>
      <c r="AJ64" s="21"/>
      <c r="AK64" s="21"/>
      <c r="AL64" s="21"/>
      <c r="AM64" s="21"/>
      <c r="AN64" s="23"/>
      <c r="AO64" s="24"/>
      <c r="AP64" s="24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33"/>
      <c r="CJ64" s="33"/>
      <c r="CK64" s="33"/>
      <c r="CL64" s="33"/>
      <c r="CM64" s="33"/>
      <c r="CN64" s="33"/>
      <c r="CO64" s="33"/>
      <c r="CP64" s="27"/>
      <c r="CQ64" s="87"/>
    </row>
    <row r="65" spans="1:95" s="26" customFormat="1" ht="15" customHeight="1" x14ac:dyDescent="0.3">
      <c r="A65" s="28" t="str">
        <f>A43</f>
        <v>ปริมาณผลิต (ล้านตัน)</v>
      </c>
      <c r="B65" s="37">
        <v>3.1855025630235287</v>
      </c>
      <c r="C65" s="38">
        <v>4.3613119999999999</v>
      </c>
      <c r="D65" s="38">
        <v>5.2548755522423596</v>
      </c>
      <c r="E65" s="38">
        <v>5.8039158392465975</v>
      </c>
      <c r="F65" s="38">
        <f t="shared" ref="F65:F68" si="58">SUM(Q65:T65)</f>
        <v>6.24941747</v>
      </c>
      <c r="G65" s="38">
        <f t="shared" ref="G65:G68" si="59">SUM(U65:X65)</f>
        <v>7.0235972752636489</v>
      </c>
      <c r="H65" s="38">
        <f t="shared" ref="H65:H68" si="60">SUM(Y65:AB65)</f>
        <v>8.7289266655100466</v>
      </c>
      <c r="I65" s="38">
        <f t="shared" ref="I65:I68" si="61">SUM(AC65:AF65)</f>
        <v>9.1032677084520266</v>
      </c>
      <c r="J65" s="38">
        <f>SUM(AG65:AJ65)</f>
        <v>10.419398600419296</v>
      </c>
      <c r="K65" s="38"/>
      <c r="L65" s="39">
        <f t="shared" ref="L65" si="62">L16</f>
        <v>12.33950243619735</v>
      </c>
      <c r="M65" s="38">
        <v>1.4233449846048198</v>
      </c>
      <c r="N65" s="38">
        <v>1.445737068888586</v>
      </c>
      <c r="O65" s="38">
        <v>1.4709999588757243</v>
      </c>
      <c r="P65" s="38">
        <v>1.4638338268774662</v>
      </c>
      <c r="Q65" s="38">
        <v>1.5054495400000001</v>
      </c>
      <c r="R65" s="38">
        <v>1.58684508</v>
      </c>
      <c r="S65" s="38">
        <v>1.6325157000000001</v>
      </c>
      <c r="T65" s="38">
        <v>1.5246071499999998</v>
      </c>
      <c r="U65" s="38">
        <v>1.6267209389142077</v>
      </c>
      <c r="V65" s="38">
        <v>1.8145852072488728</v>
      </c>
      <c r="W65" s="38">
        <v>1.8015288626199988</v>
      </c>
      <c r="X65" s="38">
        <v>1.7807622664805691</v>
      </c>
      <c r="Y65" s="38">
        <v>1.7647709200019872</v>
      </c>
      <c r="Z65" s="38">
        <v>2.3193589555325862</v>
      </c>
      <c r="AA65" s="38">
        <v>2.3795751199698389</v>
      </c>
      <c r="AB65" s="38">
        <v>2.2652216700056336</v>
      </c>
      <c r="AC65" s="38">
        <f t="shared" ref="AC65:AE65" si="63">AC43</f>
        <v>2.1881375496729887</v>
      </c>
      <c r="AD65" s="38">
        <f t="shared" si="63"/>
        <v>2.2228976203174389</v>
      </c>
      <c r="AE65" s="38">
        <f t="shared" si="63"/>
        <v>2.3866285300104808</v>
      </c>
      <c r="AF65" s="38">
        <f>AF16</f>
        <v>2.3056040084511196</v>
      </c>
      <c r="AG65" s="37">
        <f t="shared" ref="AG65:AN65" si="64">AG43</f>
        <v>2.325123570352289</v>
      </c>
      <c r="AH65" s="38">
        <f t="shared" si="64"/>
        <v>2.5462493404533282</v>
      </c>
      <c r="AI65" s="38">
        <f t="shared" si="64"/>
        <v>2.7299829088126062</v>
      </c>
      <c r="AJ65" s="38">
        <f t="shared" si="64"/>
        <v>2.8180427808010728</v>
      </c>
      <c r="AK65" s="38">
        <f t="shared" si="64"/>
        <v>2.9662154634429303</v>
      </c>
      <c r="AL65" s="38">
        <f t="shared" si="64"/>
        <v>3.1478780257755492</v>
      </c>
      <c r="AM65" s="38">
        <f t="shared" si="64"/>
        <v>3.3450166773252423</v>
      </c>
      <c r="AN65" s="39">
        <f t="shared" si="64"/>
        <v>2.8803922696536279</v>
      </c>
      <c r="AO65" s="61"/>
      <c r="AP65" s="61"/>
      <c r="AQ65" s="44"/>
      <c r="AR65" s="44"/>
      <c r="AS65" s="44"/>
      <c r="AT65" s="44"/>
      <c r="AU65" s="44"/>
      <c r="AV65" s="44"/>
      <c r="AW65" s="44"/>
      <c r="AX65" s="44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3"/>
      <c r="CJ65" s="33"/>
      <c r="CK65" s="33"/>
      <c r="CL65" s="33"/>
      <c r="CM65" s="33"/>
      <c r="CN65" s="33"/>
      <c r="CO65" s="33"/>
      <c r="CP65" s="48"/>
      <c r="CQ65" s="87"/>
    </row>
    <row r="66" spans="1:95" s="26" customFormat="1" ht="15" customHeight="1" x14ac:dyDescent="0.3">
      <c r="A66" s="199" t="s">
        <v>75</v>
      </c>
      <c r="B66" s="37">
        <v>0.46029573113852856</v>
      </c>
      <c r="C66" s="38">
        <v>1.174436</v>
      </c>
      <c r="D66" s="38">
        <v>1.6888069319522587</v>
      </c>
      <c r="E66" s="38">
        <v>1.772996346497558</v>
      </c>
      <c r="F66" s="38">
        <f t="shared" si="58"/>
        <v>1.9207491399999999</v>
      </c>
      <c r="G66" s="38">
        <f t="shared" si="59"/>
        <v>2.1458916724132893</v>
      </c>
      <c r="H66" s="38">
        <f t="shared" si="60"/>
        <v>3.0493235131890852</v>
      </c>
      <c r="I66" s="38">
        <f t="shared" si="61"/>
        <v>3.4116257132950554</v>
      </c>
      <c r="J66" s="38">
        <f>SUM(AG66:AJ66)</f>
        <v>3.7435861070546577</v>
      </c>
      <c r="K66" s="38"/>
      <c r="L66" s="39">
        <v>3.9197280454629966</v>
      </c>
      <c r="M66" s="38">
        <v>0.44298985516409839</v>
      </c>
      <c r="N66" s="38">
        <v>0.41805369665570591</v>
      </c>
      <c r="O66" s="38">
        <v>0.45316756547058701</v>
      </c>
      <c r="P66" s="38">
        <v>0.45878522920716691</v>
      </c>
      <c r="Q66" s="38">
        <v>0.48079981999999993</v>
      </c>
      <c r="R66" s="38">
        <v>0.49165159000000008</v>
      </c>
      <c r="S66" s="38">
        <v>0.47684268000000007</v>
      </c>
      <c r="T66" s="38">
        <v>0.47145504999999999</v>
      </c>
      <c r="U66" s="38">
        <v>0.44936600292292417</v>
      </c>
      <c r="V66" s="38">
        <v>0.54475976643965773</v>
      </c>
      <c r="W66" s="38">
        <v>0.590758299657824</v>
      </c>
      <c r="X66" s="38">
        <v>0.56100760339288325</v>
      </c>
      <c r="Y66" s="38">
        <v>0.47412114692518009</v>
      </c>
      <c r="Z66" s="38">
        <v>0.8199406311859303</v>
      </c>
      <c r="AA66" s="38">
        <v>0.88362510292347474</v>
      </c>
      <c r="AB66" s="38">
        <v>0.87163663215450016</v>
      </c>
      <c r="AC66" s="38">
        <v>0.78971824272550162</v>
      </c>
      <c r="AD66" s="38">
        <v>0.83558928321109838</v>
      </c>
      <c r="AE66" s="38">
        <v>0.92415438631706881</v>
      </c>
      <c r="AF66" s="38">
        <v>0.8621638010413869</v>
      </c>
      <c r="AG66" s="37">
        <v>0.83343678373028851</v>
      </c>
      <c r="AH66" s="38">
        <v>0.9370477739694183</v>
      </c>
      <c r="AI66" s="38">
        <v>1.034301599869023</v>
      </c>
      <c r="AJ66" s="38">
        <v>0.93879994948592815</v>
      </c>
      <c r="AK66" s="38">
        <v>0.86929017746765214</v>
      </c>
      <c r="AL66" s="38">
        <v>0.94213931842876386</v>
      </c>
      <c r="AM66" s="38">
        <v>1.0882272427900035</v>
      </c>
      <c r="AN66" s="39">
        <f>L66-(AK66+AL66+AM66)</f>
        <v>1.0200713067765772</v>
      </c>
      <c r="AO66" s="41"/>
      <c r="AP66" s="41"/>
      <c r="AQ66" s="44"/>
      <c r="AR66" s="44"/>
      <c r="AS66" s="44"/>
      <c r="AT66" s="44"/>
      <c r="AU66" s="44"/>
      <c r="AV66" s="44"/>
      <c r="AW66" s="44"/>
      <c r="AX66" s="44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3"/>
      <c r="CJ66" s="33"/>
      <c r="CK66" s="33"/>
      <c r="CL66" s="33"/>
      <c r="CM66" s="33"/>
      <c r="CN66" s="33"/>
      <c r="CO66" s="33"/>
      <c r="CP66" s="42"/>
      <c r="CQ66" s="87"/>
    </row>
    <row r="67" spans="1:95" s="26" customFormat="1" ht="15" customHeight="1" x14ac:dyDescent="0.3">
      <c r="A67" s="199" t="s">
        <v>76</v>
      </c>
      <c r="B67" s="37">
        <v>0.91763152000000003</v>
      </c>
      <c r="C67" s="38">
        <v>1.0745709999999999</v>
      </c>
      <c r="D67" s="38">
        <v>1.2979173331600999</v>
      </c>
      <c r="E67" s="38">
        <v>1.3961869290090385</v>
      </c>
      <c r="F67" s="38">
        <f t="shared" si="58"/>
        <v>1.5591653699999999</v>
      </c>
      <c r="G67" s="38">
        <f t="shared" si="59"/>
        <v>1.9024492092872587</v>
      </c>
      <c r="H67" s="38">
        <f t="shared" si="60"/>
        <v>2.4561609525352943</v>
      </c>
      <c r="I67" s="38">
        <f t="shared" si="61"/>
        <v>2.6170312404428029</v>
      </c>
      <c r="J67" s="38">
        <f>SUM(AG67:AJ67)</f>
        <v>3.1863289079866361</v>
      </c>
      <c r="K67" s="38"/>
      <c r="L67" s="39">
        <v>3.5792565523652224</v>
      </c>
      <c r="M67" s="38">
        <v>0.35554801000000003</v>
      </c>
      <c r="N67" s="38">
        <v>0.37181363900000003</v>
      </c>
      <c r="O67" s="38">
        <v>0.33654970879903817</v>
      </c>
      <c r="P67" s="38">
        <v>0.33227557121000006</v>
      </c>
      <c r="Q67" s="38">
        <v>0.36910486999999992</v>
      </c>
      <c r="R67" s="38">
        <v>0.38761976000000004</v>
      </c>
      <c r="S67" s="38">
        <v>0.43837777</v>
      </c>
      <c r="T67" s="38">
        <v>0.36406297000000004</v>
      </c>
      <c r="U67" s="38">
        <v>0.46395407509070796</v>
      </c>
      <c r="V67" s="38">
        <v>0.50574404401369033</v>
      </c>
      <c r="W67" s="38">
        <v>0.46465859563908468</v>
      </c>
      <c r="X67" s="38">
        <v>0.46809249454377566</v>
      </c>
      <c r="Y67" s="38">
        <v>0.49200840939647383</v>
      </c>
      <c r="Z67" s="38">
        <v>0.66443073550098952</v>
      </c>
      <c r="AA67" s="38">
        <v>0.66201086247983076</v>
      </c>
      <c r="AB67" s="38">
        <v>0.63771094515800009</v>
      </c>
      <c r="AC67" s="38">
        <v>0.63744059037702994</v>
      </c>
      <c r="AD67" s="38">
        <v>0.5976840547528276</v>
      </c>
      <c r="AE67" s="38">
        <v>0.70411851443673346</v>
      </c>
      <c r="AF67" s="38">
        <v>0.67778808087621212</v>
      </c>
      <c r="AG67" s="37">
        <v>0.69689273900908333</v>
      </c>
      <c r="AH67" s="38">
        <v>0.76343120093515693</v>
      </c>
      <c r="AI67" s="38">
        <v>0.84156148792235053</v>
      </c>
      <c r="AJ67" s="38">
        <v>0.88444348012004559</v>
      </c>
      <c r="AK67" s="38">
        <v>0.91022397513227848</v>
      </c>
      <c r="AL67" s="38">
        <v>1.0155295139877205</v>
      </c>
      <c r="AM67" s="38">
        <v>0.88859406291889753</v>
      </c>
      <c r="AN67" s="39">
        <f>L67-(AK67+AL67+AM67)</f>
        <v>0.76490900032632592</v>
      </c>
      <c r="AO67" s="41"/>
      <c r="AP67" s="41"/>
      <c r="AQ67" s="44"/>
      <c r="AR67" s="44"/>
      <c r="AS67" s="44"/>
      <c r="AT67" s="44"/>
      <c r="AU67" s="44"/>
      <c r="AV67" s="44"/>
      <c r="AW67" s="44"/>
      <c r="AX67" s="44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3"/>
      <c r="CJ67" s="33"/>
      <c r="CK67" s="33"/>
      <c r="CL67" s="33"/>
      <c r="CM67" s="33"/>
      <c r="CN67" s="33"/>
      <c r="CO67" s="33"/>
      <c r="CP67" s="42"/>
      <c r="CQ67" s="87"/>
    </row>
    <row r="68" spans="1:95" s="26" customFormat="1" ht="15" customHeight="1" x14ac:dyDescent="0.3">
      <c r="A68" s="199" t="s">
        <v>77</v>
      </c>
      <c r="B68" s="37">
        <v>1.8075753118850002</v>
      </c>
      <c r="C68" s="38">
        <v>2.1123050000000001</v>
      </c>
      <c r="D68" s="38">
        <v>2.2681512871300002</v>
      </c>
      <c r="E68" s="38">
        <v>2.6347325637400001</v>
      </c>
      <c r="F68" s="38">
        <f t="shared" si="58"/>
        <v>2.7695026810100005</v>
      </c>
      <c r="G68" s="38">
        <f t="shared" si="59"/>
        <v>2.9752563935631002</v>
      </c>
      <c r="H68" s="38">
        <f t="shared" si="60"/>
        <v>3.2234431997856667</v>
      </c>
      <c r="I68" s="38">
        <f t="shared" si="61"/>
        <v>3.0746107547141701</v>
      </c>
      <c r="J68" s="38">
        <f>SUM(AG68:AJ68)</f>
        <v>3.489483585378002</v>
      </c>
      <c r="K68" s="38"/>
      <c r="L68" s="39">
        <v>4.840517838369129</v>
      </c>
      <c r="M68" s="38">
        <v>0.62480711944072143</v>
      </c>
      <c r="N68" s="38">
        <v>0.65586973323288023</v>
      </c>
      <c r="O68" s="38">
        <v>0.6812826846060992</v>
      </c>
      <c r="P68" s="38">
        <v>0.67277302646029891</v>
      </c>
      <c r="Q68" s="38">
        <v>0.65554485100999993</v>
      </c>
      <c r="R68" s="38">
        <v>0.70757345000000005</v>
      </c>
      <c r="S68" s="38">
        <v>0.71729525000000005</v>
      </c>
      <c r="T68" s="38">
        <v>0.68908912999999994</v>
      </c>
      <c r="U68" s="38">
        <v>0.71340086090057542</v>
      </c>
      <c r="V68" s="38">
        <v>0.76408139679552456</v>
      </c>
      <c r="W68" s="38">
        <v>0.74611196732309004</v>
      </c>
      <c r="X68" s="38">
        <v>0.75166216854391021</v>
      </c>
      <c r="Y68" s="38">
        <v>0.79864136368033323</v>
      </c>
      <c r="Z68" s="38">
        <v>0.83498758884566671</v>
      </c>
      <c r="AA68" s="38">
        <v>0.83394015456653325</v>
      </c>
      <c r="AB68" s="38">
        <v>0.75587409269313355</v>
      </c>
      <c r="AC68" s="38">
        <v>0.76097871657045679</v>
      </c>
      <c r="AD68" s="38">
        <v>0.78962428235351345</v>
      </c>
      <c r="AE68" s="38">
        <v>0.75835562925667876</v>
      </c>
      <c r="AF68" s="38">
        <v>0.76565212653352122</v>
      </c>
      <c r="AG68" s="37">
        <v>0.79479404761291672</v>
      </c>
      <c r="AH68" s="38">
        <v>0.84577036554875329</v>
      </c>
      <c r="AI68" s="38">
        <v>0.85411982102123263</v>
      </c>
      <c r="AJ68" s="38">
        <v>0.99479935119509932</v>
      </c>
      <c r="AK68" s="38">
        <v>1.1867013108430002</v>
      </c>
      <c r="AL68" s="38">
        <v>1.1902091933590644</v>
      </c>
      <c r="AM68" s="38">
        <v>1.3681953716163415</v>
      </c>
      <c r="AN68" s="39">
        <f>L68-(AK68+AL68+AM68)</f>
        <v>1.095411962550723</v>
      </c>
      <c r="AO68" s="41"/>
      <c r="AP68" s="41"/>
      <c r="AQ68" s="44"/>
      <c r="AR68" s="44"/>
      <c r="AS68" s="44"/>
      <c r="AT68" s="44"/>
      <c r="AU68" s="44"/>
      <c r="AV68" s="44"/>
      <c r="AW68" s="44"/>
      <c r="AX68" s="44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3"/>
      <c r="CJ68" s="33"/>
      <c r="CK68" s="33"/>
      <c r="CL68" s="33"/>
      <c r="CM68" s="33"/>
      <c r="CN68" s="33"/>
      <c r="CO68" s="33"/>
      <c r="CP68" s="42"/>
      <c r="CQ68" s="87"/>
    </row>
    <row r="69" spans="1:95" s="86" customFormat="1" ht="15" customHeight="1" x14ac:dyDescent="0.3">
      <c r="A69" s="64"/>
      <c r="B69" s="127">
        <f>B65-SUM(B66:B68)</f>
        <v>0</v>
      </c>
      <c r="C69" s="128">
        <f>C65-SUM(C66:C68)</f>
        <v>0</v>
      </c>
      <c r="D69" s="128">
        <f>D65-SUM(D66:D68)</f>
        <v>0</v>
      </c>
      <c r="E69" s="128">
        <f t="shared" ref="E69:G69" si="65">E65-SUM(E66:E68)</f>
        <v>0</v>
      </c>
      <c r="F69" s="128">
        <f t="shared" si="65"/>
        <v>2.7898999999109719E-7</v>
      </c>
      <c r="G69" s="128">
        <f t="shared" si="65"/>
        <v>0</v>
      </c>
      <c r="H69" s="128">
        <f>H65-SUM(H66:H68)</f>
        <v>-9.9999999925159955E-7</v>
      </c>
      <c r="I69" s="128">
        <f>I65-SUM(I66:I68)</f>
        <v>0</v>
      </c>
      <c r="J69" s="128">
        <f t="shared" ref="J69" si="66">J65-SUM(J66:J68)</f>
        <v>0</v>
      </c>
      <c r="K69" s="128"/>
      <c r="L69" s="129">
        <f t="shared" ref="L69" si="67">L65-SUM(L66:L68)</f>
        <v>0</v>
      </c>
      <c r="M69" s="128">
        <v>0</v>
      </c>
      <c r="N69" s="128">
        <v>0</v>
      </c>
      <c r="O69" s="128">
        <v>0</v>
      </c>
      <c r="P69" s="128">
        <v>0</v>
      </c>
      <c r="Q69" s="128">
        <v>0</v>
      </c>
      <c r="R69" s="128">
        <v>0</v>
      </c>
      <c r="S69" s="128">
        <v>0</v>
      </c>
      <c r="T69" s="128">
        <v>0</v>
      </c>
      <c r="U69" s="128">
        <v>0</v>
      </c>
      <c r="V69" s="128">
        <v>0</v>
      </c>
      <c r="W69" s="128">
        <v>0</v>
      </c>
      <c r="X69" s="128">
        <v>0</v>
      </c>
      <c r="Y69" s="128"/>
      <c r="Z69" s="128">
        <v>0</v>
      </c>
      <c r="AA69" s="128">
        <v>0</v>
      </c>
      <c r="AB69" s="128">
        <v>0</v>
      </c>
      <c r="AC69" s="128">
        <f t="shared" ref="AC69:AN69" si="68">AC65-SUM(AC66:AC68)</f>
        <v>0</v>
      </c>
      <c r="AD69" s="128">
        <f t="shared" si="68"/>
        <v>0</v>
      </c>
      <c r="AE69" s="128">
        <f t="shared" si="68"/>
        <v>0</v>
      </c>
      <c r="AF69" s="128">
        <f t="shared" si="68"/>
        <v>0</v>
      </c>
      <c r="AG69" s="127">
        <f t="shared" si="68"/>
        <v>0</v>
      </c>
      <c r="AH69" s="128">
        <f t="shared" si="68"/>
        <v>0</v>
      </c>
      <c r="AI69" s="128">
        <f t="shared" si="68"/>
        <v>0</v>
      </c>
      <c r="AJ69" s="128">
        <f t="shared" si="68"/>
        <v>0</v>
      </c>
      <c r="AK69" s="128">
        <f t="shared" si="68"/>
        <v>0</v>
      </c>
      <c r="AL69" s="128">
        <f t="shared" si="68"/>
        <v>0</v>
      </c>
      <c r="AM69" s="128">
        <f t="shared" si="68"/>
        <v>0</v>
      </c>
      <c r="AN69" s="129">
        <f t="shared" si="68"/>
        <v>0</v>
      </c>
      <c r="AO69" s="41"/>
      <c r="AP69" s="4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33"/>
      <c r="CJ69" s="33"/>
      <c r="CK69" s="33"/>
      <c r="CL69" s="33"/>
      <c r="CM69" s="33"/>
      <c r="CN69" s="33"/>
      <c r="CO69" s="33"/>
      <c r="CP69" s="42"/>
      <c r="CQ69" s="87"/>
    </row>
    <row r="70" spans="1:95" s="26" customFormat="1" ht="15" customHeight="1" x14ac:dyDescent="0.3">
      <c r="A70" s="28" t="str">
        <f>A48</f>
        <v>IVL Core EBITDA (บาทต่อตัน)</v>
      </c>
      <c r="B70" s="68">
        <f t="shared" ref="B70:L73" si="69">B75/B65</f>
        <v>3955.0720138895222</v>
      </c>
      <c r="C70" s="69">
        <f t="shared" si="69"/>
        <v>3873.5169964347956</v>
      </c>
      <c r="D70" s="69">
        <f t="shared" si="69"/>
        <v>2729.0916239846747</v>
      </c>
      <c r="E70" s="69">
        <f t="shared" si="69"/>
        <v>2529.8835028686472</v>
      </c>
      <c r="F70" s="69">
        <f t="shared" si="69"/>
        <v>2953.5993924838917</v>
      </c>
      <c r="G70" s="69">
        <f t="shared" si="69"/>
        <v>3126.255043017215</v>
      </c>
      <c r="H70" s="69">
        <f>H22</f>
        <v>3135.0556653563308</v>
      </c>
      <c r="I70" s="69">
        <f>I22</f>
        <v>3743.4305196747964</v>
      </c>
      <c r="J70" s="69">
        <f t="shared" ref="J70:L70" si="70">J22</f>
        <v>4471.3796094335839</v>
      </c>
      <c r="K70" s="69"/>
      <c r="L70" s="23">
        <f t="shared" si="70"/>
        <v>2885.2569795927375</v>
      </c>
      <c r="M70" s="69">
        <v>1917.2646545672476</v>
      </c>
      <c r="N70" s="69">
        <v>2748.7008119094035</v>
      </c>
      <c r="O70" s="69">
        <v>2716.8131057790183</v>
      </c>
      <c r="P70" s="69">
        <v>2721.6007776459019</v>
      </c>
      <c r="Q70" s="69">
        <v>3032.1281143830415</v>
      </c>
      <c r="R70" s="69">
        <v>3130.5457963946023</v>
      </c>
      <c r="S70" s="69">
        <v>2665.7903415666087</v>
      </c>
      <c r="T70" s="69">
        <v>3000.0672550380546</v>
      </c>
      <c r="U70" s="69">
        <v>2926.7239821254902</v>
      </c>
      <c r="V70" s="69">
        <v>3423.4447584958066</v>
      </c>
      <c r="W70" s="69">
        <v>3281.2946835433199</v>
      </c>
      <c r="X70" s="69">
        <v>2848.8440133170229</v>
      </c>
      <c r="Y70" s="69">
        <v>2722.2209287498754</v>
      </c>
      <c r="Z70" s="69">
        <v>3341.2267861771488</v>
      </c>
      <c r="AA70" s="69">
        <v>3177.4461503868702</v>
      </c>
      <c r="AB70" s="69">
        <v>3201.0547508349632</v>
      </c>
      <c r="AC70" s="69">
        <f>AC22</f>
        <v>3510.4923522946274</v>
      </c>
      <c r="AD70" s="69">
        <f>AD22</f>
        <v>3683.7908973091876</v>
      </c>
      <c r="AE70" s="69">
        <f>AE22</f>
        <v>4094.4468116376015</v>
      </c>
      <c r="AF70" s="69">
        <f>AF22</f>
        <v>3658.649277644196</v>
      </c>
      <c r="AG70" s="68">
        <f t="shared" ref="AG70:AN70" si="71">AG22</f>
        <v>4425.4850210227505</v>
      </c>
      <c r="AH70" s="69">
        <f t="shared" si="71"/>
        <v>4867.6957489845108</v>
      </c>
      <c r="AI70" s="69">
        <f t="shared" si="71"/>
        <v>4925.8204357136719</v>
      </c>
      <c r="AJ70" s="69">
        <f t="shared" si="71"/>
        <v>3710.9132716221807</v>
      </c>
      <c r="AK70" s="69">
        <f t="shared" si="71"/>
        <v>3237.8947639775947</v>
      </c>
      <c r="AL70" s="69">
        <f t="shared" si="71"/>
        <v>3627.522791116377</v>
      </c>
      <c r="AM70" s="69">
        <f t="shared" si="71"/>
        <v>2568.8968336264147</v>
      </c>
      <c r="AN70" s="23">
        <f t="shared" si="71"/>
        <v>2078.3071947992089</v>
      </c>
      <c r="AO70" s="24"/>
      <c r="AP70" s="24"/>
      <c r="AQ70" s="69"/>
      <c r="AR70" s="69"/>
      <c r="AS70" s="69"/>
      <c r="AT70" s="69"/>
      <c r="AU70" s="69"/>
      <c r="AV70" s="69"/>
      <c r="AW70" s="69"/>
      <c r="AX70" s="69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3"/>
      <c r="CJ70" s="33"/>
      <c r="CK70" s="33"/>
      <c r="CL70" s="33"/>
      <c r="CM70" s="33"/>
      <c r="CN70" s="33"/>
      <c r="CO70" s="33"/>
      <c r="CP70" s="27"/>
      <c r="CQ70" s="87"/>
    </row>
    <row r="71" spans="1:95" s="26" customFormat="1" ht="15" customHeight="1" x14ac:dyDescent="0.3">
      <c r="A71" s="35" t="str">
        <f>A66</f>
        <v>อเมริกาเหนือ</v>
      </c>
      <c r="B71" s="68">
        <f t="shared" si="69"/>
        <v>2797.3238277737346</v>
      </c>
      <c r="C71" s="69">
        <f t="shared" si="69"/>
        <v>3703.7000533606792</v>
      </c>
      <c r="D71" s="69">
        <f t="shared" si="69"/>
        <v>5184.5024072083688</v>
      </c>
      <c r="E71" s="69">
        <f t="shared" si="69"/>
        <v>4740.2678870066966</v>
      </c>
      <c r="F71" s="69">
        <f t="shared" si="69"/>
        <v>4943.6385526972481</v>
      </c>
      <c r="G71" s="69">
        <f t="shared" si="69"/>
        <v>5430.0441432278085</v>
      </c>
      <c r="H71" s="69">
        <f t="shared" si="69"/>
        <v>4024.4722972059112</v>
      </c>
      <c r="I71" s="69">
        <f t="shared" si="69"/>
        <v>4424.0586255018607</v>
      </c>
      <c r="J71" s="69">
        <f t="shared" si="69"/>
        <v>6247.1710064282643</v>
      </c>
      <c r="K71" s="69"/>
      <c r="L71" s="23">
        <f t="shared" si="69"/>
        <v>3941.3274102608038</v>
      </c>
      <c r="M71" s="69">
        <v>3980.908337167948</v>
      </c>
      <c r="N71" s="69">
        <v>4379.2674097193476</v>
      </c>
      <c r="O71" s="69">
        <v>5335.1001689439627</v>
      </c>
      <c r="P71" s="69">
        <v>5214.8853116619293</v>
      </c>
      <c r="Q71" s="69">
        <v>5119.3063626337162</v>
      </c>
      <c r="R71" s="69">
        <v>5054.1458153333115</v>
      </c>
      <c r="S71" s="69">
        <v>4480.040367221749</v>
      </c>
      <c r="T71" s="69">
        <v>5118.0746895600478</v>
      </c>
      <c r="U71" s="69">
        <v>5901.0851799664861</v>
      </c>
      <c r="V71" s="69">
        <v>6312.5619589222888</v>
      </c>
      <c r="W71" s="69">
        <v>5338.7192233854948</v>
      </c>
      <c r="X71" s="69">
        <v>4291.950704164522</v>
      </c>
      <c r="Y71" s="69">
        <v>3715.5956104302336</v>
      </c>
      <c r="Z71" s="69">
        <v>3988.3212913910061</v>
      </c>
      <c r="AA71" s="69">
        <v>3922.1251365471953</v>
      </c>
      <c r="AB71" s="69">
        <v>4330.2500492902118</v>
      </c>
      <c r="AC71" s="69">
        <f>AC76/AC66</f>
        <v>4673.8842671489074</v>
      </c>
      <c r="AD71" s="69">
        <f t="shared" ref="AD71:AN73" si="72">AD76/AD66</f>
        <v>3916.5068808328874</v>
      </c>
      <c r="AE71" s="69">
        <f t="shared" si="72"/>
        <v>4817.6302663283495</v>
      </c>
      <c r="AF71" s="69">
        <f t="shared" si="72"/>
        <v>4265.2627838958633</v>
      </c>
      <c r="AG71" s="68">
        <f t="shared" si="72"/>
        <v>6077.5379157565249</v>
      </c>
      <c r="AH71" s="69">
        <f t="shared" si="72"/>
        <v>5607.5760993835211</v>
      </c>
      <c r="AI71" s="69">
        <f t="shared" si="72"/>
        <v>6481.7796737014951</v>
      </c>
      <c r="AJ71" s="69">
        <f t="shared" si="72"/>
        <v>6777.6922551362741</v>
      </c>
      <c r="AK71" s="69">
        <f t="shared" si="72"/>
        <v>5027.8936472020951</v>
      </c>
      <c r="AL71" s="69">
        <f t="shared" si="72"/>
        <v>4466.2012259279336</v>
      </c>
      <c r="AM71" s="69">
        <f t="shared" si="72"/>
        <v>3203.7821176889233</v>
      </c>
      <c r="AN71" s="23">
        <f t="shared" si="72"/>
        <v>3317.4212857589214</v>
      </c>
      <c r="AO71" s="24"/>
      <c r="AP71" s="24"/>
      <c r="AQ71" s="69"/>
      <c r="AR71" s="69"/>
      <c r="AS71" s="69"/>
      <c r="AT71" s="69"/>
      <c r="AU71" s="69"/>
      <c r="AV71" s="69"/>
      <c r="AW71" s="69"/>
      <c r="AX71" s="69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3"/>
      <c r="CJ71" s="33"/>
      <c r="CK71" s="33"/>
      <c r="CL71" s="33"/>
      <c r="CM71" s="33"/>
      <c r="CN71" s="33"/>
      <c r="CO71" s="33"/>
      <c r="CP71" s="27"/>
      <c r="CQ71" s="87"/>
    </row>
    <row r="72" spans="1:95" s="26" customFormat="1" ht="15" customHeight="1" x14ac:dyDescent="0.3">
      <c r="A72" s="35" t="str">
        <f>A67</f>
        <v>ยุโรป, ตะวันออกกลางและแอฟริกา</v>
      </c>
      <c r="B72" s="68">
        <f t="shared" si="69"/>
        <v>3577.2921669570328</v>
      </c>
      <c r="C72" s="69">
        <f t="shared" si="69"/>
        <v>4518.9510867495301</v>
      </c>
      <c r="D72" s="69">
        <f t="shared" si="69"/>
        <v>2553.1110977874582</v>
      </c>
      <c r="E72" s="69">
        <f t="shared" si="69"/>
        <v>1500.0884318426724</v>
      </c>
      <c r="F72" s="69">
        <f t="shared" si="69"/>
        <v>2830.1637315072012</v>
      </c>
      <c r="G72" s="69">
        <f t="shared" si="69"/>
        <v>2268.8539351093154</v>
      </c>
      <c r="H72" s="69">
        <f t="shared" si="69"/>
        <v>2653.7816005601699</v>
      </c>
      <c r="I72" s="69">
        <f t="shared" si="69"/>
        <v>4532.2638401391332</v>
      </c>
      <c r="J72" s="69">
        <f>J77/J67</f>
        <v>3368.6352499618383</v>
      </c>
      <c r="K72" s="69"/>
      <c r="L72" s="23">
        <f t="shared" si="69"/>
        <v>2302.247262612907</v>
      </c>
      <c r="M72" s="69">
        <v>1221.6879727152068</v>
      </c>
      <c r="N72" s="69">
        <v>1904.0793660344993</v>
      </c>
      <c r="O72" s="69">
        <v>1405.8637955455306</v>
      </c>
      <c r="P72" s="69">
        <v>1441.3620675768364</v>
      </c>
      <c r="Q72" s="69">
        <v>2739.791609328166</v>
      </c>
      <c r="R72" s="69">
        <v>3517.6601656101311</v>
      </c>
      <c r="S72" s="69">
        <v>3104.8611275821827</v>
      </c>
      <c r="T72" s="69">
        <v>1859.035113006192</v>
      </c>
      <c r="U72" s="69">
        <v>2706.2444572595759</v>
      </c>
      <c r="V72" s="69">
        <v>2587.7787024002068</v>
      </c>
      <c r="W72" s="69">
        <v>1826.3649093076763</v>
      </c>
      <c r="X72" s="69">
        <v>1929.9955059790109</v>
      </c>
      <c r="Y72" s="69">
        <v>2287.7113149061856</v>
      </c>
      <c r="Z72" s="69">
        <v>3035.7505022544356</v>
      </c>
      <c r="AA72" s="69">
        <v>2519.7286660495924</v>
      </c>
      <c r="AB72" s="69">
        <v>2677.4008353429526</v>
      </c>
      <c r="AC72" s="69">
        <f t="shared" ref="AC72" si="73">AC77/AC67</f>
        <v>3830.4285885400745</v>
      </c>
      <c r="AD72" s="69">
        <f t="shared" si="72"/>
        <v>4975.2453271184531</v>
      </c>
      <c r="AE72" s="69">
        <f t="shared" si="72"/>
        <v>4997.5357267524287</v>
      </c>
      <c r="AF72" s="69">
        <f t="shared" si="72"/>
        <v>4318.3455847230534</v>
      </c>
      <c r="AG72" s="68">
        <f t="shared" si="72"/>
        <v>4316.4787330736672</v>
      </c>
      <c r="AH72" s="69">
        <f t="shared" si="72"/>
        <v>4584.0345574881576</v>
      </c>
      <c r="AI72" s="69">
        <f t="shared" si="72"/>
        <v>3763.117801230796</v>
      </c>
      <c r="AJ72" s="69">
        <f t="shared" si="72"/>
        <v>1197.3259916212812</v>
      </c>
      <c r="AK72" s="69">
        <f t="shared" si="72"/>
        <v>2165.7587143636683</v>
      </c>
      <c r="AL72" s="69">
        <f t="shared" si="72"/>
        <v>-1941.1799253618813</v>
      </c>
      <c r="AM72" s="69">
        <f t="shared" si="72"/>
        <v>2332.9769534653838</v>
      </c>
      <c r="AN72" s="23">
        <f t="shared" si="72"/>
        <v>8062.7422706035695</v>
      </c>
      <c r="AO72" s="24"/>
      <c r="AP72" s="24"/>
      <c r="AQ72" s="69"/>
      <c r="AR72" s="69"/>
      <c r="AS72" s="69"/>
      <c r="AT72" s="69"/>
      <c r="AU72" s="69"/>
      <c r="AV72" s="69"/>
      <c r="AW72" s="69"/>
      <c r="AX72" s="69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3"/>
      <c r="CJ72" s="33"/>
      <c r="CK72" s="33"/>
      <c r="CL72" s="33"/>
      <c r="CM72" s="33"/>
      <c r="CN72" s="33"/>
      <c r="CO72" s="33"/>
      <c r="CP72" s="27"/>
      <c r="CQ72" s="87"/>
    </row>
    <row r="73" spans="1:95" s="26" customFormat="1" ht="15" customHeight="1" x14ac:dyDescent="0.3">
      <c r="A73" s="35" t="str">
        <f>A68</f>
        <v>เอเชีย</v>
      </c>
      <c r="B73" s="68">
        <f t="shared" si="69"/>
        <v>4457.1645797051133</v>
      </c>
      <c r="C73" s="69">
        <f t="shared" si="69"/>
        <v>3745.2250730809815</v>
      </c>
      <c r="D73" s="69">
        <f t="shared" si="69"/>
        <v>943.15995373446628</v>
      </c>
      <c r="E73" s="69">
        <f t="shared" si="69"/>
        <v>1601.6934440883306</v>
      </c>
      <c r="F73" s="69">
        <f t="shared" si="69"/>
        <v>1715.5666169543117</v>
      </c>
      <c r="G73" s="69">
        <f t="shared" si="69"/>
        <v>1996.672585585404</v>
      </c>
      <c r="H73" s="69">
        <f t="shared" si="69"/>
        <v>2520.1173947230354</v>
      </c>
      <c r="I73" s="69">
        <f t="shared" si="69"/>
        <v>2335.7231689661062</v>
      </c>
      <c r="J73" s="69">
        <f t="shared" si="69"/>
        <v>3564.4649397047642</v>
      </c>
      <c r="K73" s="69"/>
      <c r="L73" s="23">
        <f t="shared" si="69"/>
        <v>2562.8293268886528</v>
      </c>
      <c r="M73" s="69">
        <v>940.43102030491957</v>
      </c>
      <c r="N73" s="69">
        <v>2092.9491499474416</v>
      </c>
      <c r="O73" s="69">
        <v>1701.0890571952975</v>
      </c>
      <c r="P73" s="69">
        <v>1636.2447866626244</v>
      </c>
      <c r="Q73" s="69">
        <v>1729.1694544153606</v>
      </c>
      <c r="R73" s="69">
        <v>1665.8087670245252</v>
      </c>
      <c r="S73" s="69">
        <v>1217.9070292556105</v>
      </c>
      <c r="T73" s="69">
        <v>2266.7793069513086</v>
      </c>
      <c r="U73" s="69">
        <v>1469.290295462082</v>
      </c>
      <c r="V73" s="69">
        <v>1756.0717276539863</v>
      </c>
      <c r="W73" s="69">
        <v>2380.7151627658382</v>
      </c>
      <c r="X73" s="69">
        <v>2360.5792288186144</v>
      </c>
      <c r="Y73" s="69">
        <v>2365.177112988767</v>
      </c>
      <c r="Z73" s="69">
        <v>2956.7392401721813</v>
      </c>
      <c r="AA73" s="69">
        <v>2695.8496471312883</v>
      </c>
      <c r="AB73" s="69">
        <v>2007.5749233559081</v>
      </c>
      <c r="AC73" s="69">
        <f>AC78/AC68</f>
        <v>2057.6072828064007</v>
      </c>
      <c r="AD73" s="69">
        <f t="shared" si="72"/>
        <v>2444.049870631869</v>
      </c>
      <c r="AE73" s="69">
        <f t="shared" si="72"/>
        <v>2265.1474727588384</v>
      </c>
      <c r="AF73" s="69">
        <f t="shared" si="72"/>
        <v>2570.3262560963594</v>
      </c>
      <c r="AG73" s="68">
        <f t="shared" si="72"/>
        <v>2620.3078621186942</v>
      </c>
      <c r="AH73" s="69">
        <f t="shared" si="72"/>
        <v>4196.4804245942978</v>
      </c>
      <c r="AI73" s="69">
        <f t="shared" si="72"/>
        <v>4284.9382177754533</v>
      </c>
      <c r="AJ73" s="69">
        <f t="shared" si="72"/>
        <v>3162.8763688569261</v>
      </c>
      <c r="AK73" s="69">
        <f t="shared" si="72"/>
        <v>2640.1496659169397</v>
      </c>
      <c r="AL73" s="69">
        <f t="shared" si="72"/>
        <v>-2632.3683994769412</v>
      </c>
      <c r="AM73" s="69">
        <f t="shared" si="72"/>
        <v>2328.109244332084</v>
      </c>
      <c r="AN73" s="23">
        <f t="shared" si="72"/>
        <v>8417.0276535215016</v>
      </c>
      <c r="AO73" s="24"/>
      <c r="AP73" s="24"/>
      <c r="AQ73" s="69"/>
      <c r="AR73" s="69"/>
      <c r="AS73" s="69"/>
      <c r="AT73" s="69"/>
      <c r="AU73" s="69"/>
      <c r="AV73" s="69"/>
      <c r="AW73" s="69"/>
      <c r="AX73" s="69"/>
      <c r="AY73" s="30"/>
      <c r="AZ73" s="36"/>
      <c r="BA73" s="36"/>
      <c r="BB73" s="36"/>
      <c r="BC73" s="36"/>
      <c r="BD73" s="36"/>
      <c r="BE73" s="36"/>
      <c r="BF73" s="36"/>
      <c r="BG73" s="36"/>
      <c r="BH73" s="36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3"/>
      <c r="CJ73" s="33"/>
      <c r="CK73" s="33"/>
      <c r="CL73" s="33"/>
      <c r="CM73" s="33"/>
      <c r="CN73" s="33"/>
      <c r="CO73" s="33"/>
      <c r="CP73" s="27"/>
      <c r="CQ73" s="87"/>
    </row>
    <row r="74" spans="1:95" s="86" customFormat="1" ht="15" customHeight="1" x14ac:dyDescent="0.3">
      <c r="A74" s="64"/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19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0"/>
      <c r="AH74" s="131"/>
      <c r="AI74" s="131"/>
      <c r="AJ74" s="131"/>
      <c r="AK74" s="131"/>
      <c r="AL74" s="131"/>
      <c r="AM74" s="131"/>
      <c r="AN74" s="119"/>
      <c r="AO74" s="24"/>
      <c r="AP74" s="24"/>
      <c r="AQ74" s="77"/>
      <c r="AR74" s="77"/>
      <c r="AS74" s="77"/>
      <c r="AT74" s="77"/>
      <c r="AU74" s="77"/>
      <c r="AV74" s="77"/>
      <c r="AW74" s="77"/>
      <c r="AX74" s="77"/>
      <c r="AY74" s="77"/>
      <c r="AZ74" s="84"/>
      <c r="BA74" s="84"/>
      <c r="BB74" s="84"/>
      <c r="BC74" s="84"/>
      <c r="BD74" s="84"/>
      <c r="BE74" s="84"/>
      <c r="BF74" s="84"/>
      <c r="BG74" s="84"/>
      <c r="BH74" s="84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33"/>
      <c r="CJ74" s="33"/>
      <c r="CK74" s="33"/>
      <c r="CL74" s="33"/>
      <c r="CM74" s="33"/>
      <c r="CN74" s="33"/>
      <c r="CO74" s="33"/>
      <c r="CP74" s="27"/>
      <c r="CQ74" s="87"/>
    </row>
    <row r="75" spans="1:95" s="26" customFormat="1" ht="15" customHeight="1" x14ac:dyDescent="0.3">
      <c r="A75" s="28" t="str">
        <f t="shared" ref="A75" si="74">A53</f>
        <v>IVL Core EBITDA (ล้านบาท)</v>
      </c>
      <c r="B75" s="68">
        <f>B53</f>
        <v>12598.892037187703</v>
      </c>
      <c r="C75" s="69">
        <f t="shared" ref="C75:E75" si="75">C53</f>
        <v>16893.61615875503</v>
      </c>
      <c r="D75" s="69">
        <f t="shared" si="75"/>
        <v>14341.036854706465</v>
      </c>
      <c r="E75" s="69">
        <f t="shared" si="75"/>
        <v>14683.230933748007</v>
      </c>
      <c r="F75" s="69">
        <f t="shared" ref="F75:F79" si="76">SUM(Q75:T75)</f>
        <v>18458.275642770219</v>
      </c>
      <c r="G75" s="69">
        <f t="shared" ref="G75:G79" si="77">SUM(U75:X75)</f>
        <v>21957.556401914953</v>
      </c>
      <c r="H75" s="69">
        <f t="shared" ref="H75:H79" si="78">SUM(Y75:AB75)</f>
        <v>27365.670994834298</v>
      </c>
      <c r="I75" s="69">
        <f t="shared" ref="I75:I79" si="79">SUM(AC75:AF75)</f>
        <v>34077.45016858937</v>
      </c>
      <c r="J75" s="69">
        <f>SUM(AG75:AJ75)</f>
        <v>46589.084579652241</v>
      </c>
      <c r="K75" s="69"/>
      <c r="L75" s="23">
        <f t="shared" ref="L75:AJ75" si="80">L53</f>
        <v>35602.635528739993</v>
      </c>
      <c r="M75" s="69">
        <f t="shared" si="80"/>
        <v>2728.9290302383843</v>
      </c>
      <c r="N75" s="69">
        <f t="shared" si="80"/>
        <v>3973.8986550615773</v>
      </c>
      <c r="O75" s="69">
        <f t="shared" si="80"/>
        <v>3996.4319668739645</v>
      </c>
      <c r="P75" s="69">
        <f t="shared" si="80"/>
        <v>3983.9712815740886</v>
      </c>
      <c r="Q75" s="69">
        <f t="shared" si="80"/>
        <v>4564.7158750190174</v>
      </c>
      <c r="R75" s="69">
        <f t="shared" si="80"/>
        <v>4967.6911947234566</v>
      </c>
      <c r="S75" s="69">
        <f t="shared" si="80"/>
        <v>4351.9445855158519</v>
      </c>
      <c r="T75" s="69">
        <f t="shared" si="80"/>
        <v>4573.923987511891</v>
      </c>
      <c r="U75" s="69">
        <f t="shared" si="80"/>
        <v>4760.9631841459059</v>
      </c>
      <c r="V75" s="69">
        <f t="shared" si="80"/>
        <v>6212.132216600181</v>
      </c>
      <c r="W75" s="69">
        <f t="shared" si="80"/>
        <v>5911.347079164846</v>
      </c>
      <c r="X75" s="69">
        <f t="shared" si="80"/>
        <v>5073.1139220040222</v>
      </c>
      <c r="Y75" s="69">
        <f t="shared" si="80"/>
        <v>4804.096332878582</v>
      </c>
      <c r="Z75" s="69">
        <f t="shared" si="80"/>
        <v>7749.5042689853317</v>
      </c>
      <c r="AA75" s="69">
        <f t="shared" si="80"/>
        <v>7560.9718045045393</v>
      </c>
      <c r="AB75" s="69">
        <f t="shared" si="80"/>
        <v>7251.098588465843</v>
      </c>
      <c r="AC75" s="69">
        <f t="shared" si="80"/>
        <v>7681.4401338957323</v>
      </c>
      <c r="AD75" s="69">
        <f t="shared" si="80"/>
        <v>8188.6900193756355</v>
      </c>
      <c r="AE75" s="69">
        <f t="shared" si="80"/>
        <v>9771.9235752647492</v>
      </c>
      <c r="AF75" s="69">
        <f t="shared" si="80"/>
        <v>8435.3964400532514</v>
      </c>
      <c r="AG75" s="68">
        <f t="shared" si="80"/>
        <v>10289.799532620993</v>
      </c>
      <c r="AH75" s="69">
        <f t="shared" si="80"/>
        <v>12394.367090379281</v>
      </c>
      <c r="AI75" s="69">
        <f t="shared" si="80"/>
        <v>13447.405601378188</v>
      </c>
      <c r="AJ75" s="69">
        <f t="shared" si="80"/>
        <v>10457.512355273777</v>
      </c>
      <c r="AK75" s="69">
        <f>AK53</f>
        <v>9604.2935179112392</v>
      </c>
      <c r="AL75" s="69">
        <f>AL53</f>
        <v>11418.999282155231</v>
      </c>
      <c r="AM75" s="69">
        <f>AM53</f>
        <v>8593.0027508083658</v>
      </c>
      <c r="AN75" s="23">
        <f>AN53</f>
        <v>5986.3399778651583</v>
      </c>
      <c r="AO75" s="24"/>
      <c r="AP75" s="24"/>
      <c r="AQ75" s="69"/>
      <c r="AR75" s="69"/>
      <c r="AS75" s="69"/>
      <c r="AT75" s="69"/>
      <c r="AU75" s="69"/>
      <c r="AV75" s="69"/>
      <c r="AW75" s="69"/>
      <c r="AX75" s="69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3"/>
      <c r="CJ75" s="33"/>
      <c r="CK75" s="33"/>
      <c r="CL75" s="33"/>
      <c r="CM75" s="33"/>
      <c r="CN75" s="33"/>
      <c r="CO75" s="33"/>
      <c r="CP75" s="27"/>
      <c r="CQ75" s="87"/>
    </row>
    <row r="76" spans="1:95" s="26" customFormat="1" ht="15" customHeight="1" x14ac:dyDescent="0.3">
      <c r="A76" s="35" t="str">
        <f>A71</f>
        <v>อเมริกาเหนือ</v>
      </c>
      <c r="B76" s="68">
        <v>1287.5962165363385</v>
      </c>
      <c r="C76" s="69">
        <v>4349.758675868703</v>
      </c>
      <c r="D76" s="69">
        <v>8755.6236040166659</v>
      </c>
      <c r="E76" s="69">
        <v>8404.4776450825721</v>
      </c>
      <c r="F76" s="69">
        <f t="shared" si="76"/>
        <v>9495.489498564084</v>
      </c>
      <c r="G76" s="69">
        <f t="shared" si="77"/>
        <v>11652.286507789109</v>
      </c>
      <c r="H76" s="69">
        <f t="shared" si="78"/>
        <v>12271.918004048077</v>
      </c>
      <c r="I76" s="69">
        <f t="shared" si="79"/>
        <v>15093.232163886929</v>
      </c>
      <c r="J76" s="69">
        <f>SUM(AG76:AJ76)</f>
        <v>23386.822588059513</v>
      </c>
      <c r="K76" s="69"/>
      <c r="L76" s="23">
        <v>15448.931586351315</v>
      </c>
      <c r="M76" s="69">
        <v>1763.5020077035813</v>
      </c>
      <c r="N76" s="69">
        <v>1830.7689292770312</v>
      </c>
      <c r="O76" s="69">
        <v>2417.6943551020531</v>
      </c>
      <c r="P76" s="69">
        <v>2392.5123561036153</v>
      </c>
      <c r="Q76" s="69">
        <v>2461.3942442210819</v>
      </c>
      <c r="R76" s="69">
        <v>2484.8787257743224</v>
      </c>
      <c r="S76" s="69">
        <v>2136.2742981969222</v>
      </c>
      <c r="T76" s="69">
        <v>2412.9422303717574</v>
      </c>
      <c r="U76" s="69">
        <v>2651.7470602292442</v>
      </c>
      <c r="V76" s="69">
        <v>3438.8297783783737</v>
      </c>
      <c r="W76" s="69">
        <v>3153.8926907577534</v>
      </c>
      <c r="X76" s="69">
        <v>2407.816978423738</v>
      </c>
      <c r="Y76" s="69">
        <v>1761.6424558920471</v>
      </c>
      <c r="Z76" s="69">
        <v>3270.1866770183051</v>
      </c>
      <c r="AA76" s="69">
        <v>3465.684305313107</v>
      </c>
      <c r="AB76" s="69">
        <v>3774.4045658246177</v>
      </c>
      <c r="AC76" s="69">
        <v>3691.0516701552042</v>
      </c>
      <c r="AD76" s="69">
        <v>3272.591177246487</v>
      </c>
      <c r="AE76" s="69">
        <v>4452.2341422812124</v>
      </c>
      <c r="AF76" s="69">
        <v>3677.3551742040254</v>
      </c>
      <c r="AG76" s="68">
        <v>5065.2436535069992</v>
      </c>
      <c r="AH76" s="69">
        <v>5254.5667012914419</v>
      </c>
      <c r="AI76" s="69">
        <v>6704.1150865079708</v>
      </c>
      <c r="AJ76" s="69">
        <v>6362.897146753101</v>
      </c>
      <c r="AK76" s="69">
        <v>4370.6985608647901</v>
      </c>
      <c r="AL76" s="69">
        <v>4207.7837789614532</v>
      </c>
      <c r="AM76" s="69">
        <v>3486.4429804325355</v>
      </c>
      <c r="AN76" s="23">
        <f>L76-(AK76+AL76+AM76)</f>
        <v>3384.006266092536</v>
      </c>
      <c r="AO76" s="24"/>
      <c r="AP76" s="24"/>
      <c r="AQ76" s="69"/>
      <c r="AR76" s="69"/>
      <c r="AS76" s="69"/>
      <c r="AT76" s="69"/>
      <c r="AU76" s="69"/>
      <c r="AV76" s="69"/>
      <c r="AW76" s="69"/>
      <c r="AX76" s="69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3"/>
      <c r="CJ76" s="33"/>
      <c r="CK76" s="33"/>
      <c r="CL76" s="33"/>
      <c r="CM76" s="33"/>
      <c r="CN76" s="33"/>
      <c r="CO76" s="33"/>
      <c r="CP76" s="27"/>
      <c r="CQ76" s="87"/>
    </row>
    <row r="77" spans="1:95" s="26" customFormat="1" ht="15" customHeight="1" x14ac:dyDescent="0.3">
      <c r="A77" s="35" t="str">
        <f>A72</f>
        <v>ยุโรป, ตะวันออกกลางและแอฟริกา</v>
      </c>
      <c r="B77" s="68">
        <v>3282.6360486488761</v>
      </c>
      <c r="C77" s="69">
        <v>4855.9337882395293</v>
      </c>
      <c r="D77" s="69">
        <v>3313.7271473017527</v>
      </c>
      <c r="E77" s="69">
        <v>2094.4038608964051</v>
      </c>
      <c r="F77" s="69">
        <f t="shared" si="76"/>
        <v>4412.6932815960054</v>
      </c>
      <c r="G77" s="69">
        <f t="shared" si="77"/>
        <v>4316.3793748370026</v>
      </c>
      <c r="H77" s="69">
        <f t="shared" si="78"/>
        <v>6518.1147438525049</v>
      </c>
      <c r="I77" s="69">
        <f t="shared" si="79"/>
        <v>11861.076059573377</v>
      </c>
      <c r="J77" s="69">
        <f>SUM(AG77:AJ77)</f>
        <v>10733.579877416194</v>
      </c>
      <c r="K77" s="69"/>
      <c r="L77" s="23">
        <v>8240.333599872145</v>
      </c>
      <c r="M77" s="69">
        <v>434.36872753982601</v>
      </c>
      <c r="N77" s="69">
        <v>707.96267803010028</v>
      </c>
      <c r="O77" s="69">
        <v>473.1430510019589</v>
      </c>
      <c r="P77" s="69">
        <v>478.92940432451951</v>
      </c>
      <c r="Q77" s="69">
        <v>1011.2704257881637</v>
      </c>
      <c r="R77" s="69">
        <v>1363.5149147839543</v>
      </c>
      <c r="S77" s="69">
        <v>1361.1020956991479</v>
      </c>
      <c r="T77" s="69">
        <v>676.80584532473949</v>
      </c>
      <c r="U77" s="69">
        <v>1255.5731441372216</v>
      </c>
      <c r="V77" s="69">
        <v>1308.7536659643808</v>
      </c>
      <c r="W77" s="69">
        <v>848.63615388340918</v>
      </c>
      <c r="X77" s="69">
        <v>903.4164108519908</v>
      </c>
      <c r="Y77" s="69">
        <v>1125.5732052053081</v>
      </c>
      <c r="Z77" s="69">
        <v>2017.0459390104124</v>
      </c>
      <c r="AA77" s="69">
        <v>1668.0877826822452</v>
      </c>
      <c r="AB77" s="69">
        <v>1707.4078169545392</v>
      </c>
      <c r="AC77" s="69">
        <v>2441.6706608760387</v>
      </c>
      <c r="AD77" s="69">
        <v>2973.6248005022153</v>
      </c>
      <c r="AE77" s="69">
        <v>3518.8574317654211</v>
      </c>
      <c r="AF77" s="69">
        <v>2926.9231664297022</v>
      </c>
      <c r="AG77" s="68">
        <v>3008.1226871661661</v>
      </c>
      <c r="AH77" s="69">
        <v>3499.5950073514446</v>
      </c>
      <c r="AI77" s="69">
        <f>SUM('[24]Segments Analysis in USD'!AG77:AI77)*32.1569-AG77-AH77</f>
        <v>3166.8950160308727</v>
      </c>
      <c r="AJ77" s="69">
        <f>('[24]Segments Analysis in USD'!J77*'[24]Historical Financials in THB'!$K$8)-'Segment Analysis in THB'!AG77-'Segment Analysis in THB'!AH77-'Segment Analysis in THB'!AI77</f>
        <v>1058.9671668677106</v>
      </c>
      <c r="AK77" s="69">
        <f>'[24]Segments Analysis in USD'!AK77*'[24]Historical Financials in USD'!$AL$8</f>
        <v>1971.3255061654709</v>
      </c>
      <c r="AL77" s="69">
        <f>AW77-AK77</f>
        <v>-1971.3255061654709</v>
      </c>
      <c r="AM77" s="69">
        <v>2073.0694697759573</v>
      </c>
      <c r="AN77" s="23">
        <f t="shared" ref="AN77:AN79" si="81">L77-(AK77+AL77+AM77)</f>
        <v>6167.2641300961877</v>
      </c>
      <c r="AO77" s="24"/>
      <c r="AP77" s="24"/>
      <c r="AQ77" s="69"/>
      <c r="AR77" s="69"/>
      <c r="AS77" s="69"/>
      <c r="AT77" s="69"/>
      <c r="AU77" s="69"/>
      <c r="AV77" s="69"/>
      <c r="AW77" s="69"/>
      <c r="AX77" s="69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3"/>
      <c r="CJ77" s="33"/>
      <c r="CK77" s="33"/>
      <c r="CL77" s="33"/>
      <c r="CM77" s="33"/>
      <c r="CN77" s="33"/>
      <c r="CO77" s="33"/>
      <c r="CP77" s="27"/>
      <c r="CQ77" s="87"/>
    </row>
    <row r="78" spans="1:95" s="26" customFormat="1" ht="15" customHeight="1" x14ac:dyDescent="0.3">
      <c r="A78" s="35" t="str">
        <f>A73</f>
        <v>เอเชีย</v>
      </c>
      <c r="B78" s="68">
        <v>8056.6606552832454</v>
      </c>
      <c r="C78" s="69">
        <v>7911.0576479943229</v>
      </c>
      <c r="D78" s="69">
        <v>2139.2294630323013</v>
      </c>
      <c r="E78" s="69">
        <v>4220.033874268398</v>
      </c>
      <c r="F78" s="69">
        <f t="shared" si="76"/>
        <v>4751.2663451062226</v>
      </c>
      <c r="G78" s="69">
        <f t="shared" si="77"/>
        <v>5940.6128761151394</v>
      </c>
      <c r="H78" s="69">
        <f t="shared" si="78"/>
        <v>8123.4552786815393</v>
      </c>
      <c r="I78" s="69">
        <f t="shared" si="79"/>
        <v>7181.4395753382532</v>
      </c>
      <c r="J78" s="69">
        <f>SUM(AG78:AJ78)</f>
        <v>12438.141897755164</v>
      </c>
      <c r="K78" s="69"/>
      <c r="L78" s="23">
        <v>12405.421073500071</v>
      </c>
      <c r="M78" s="69">
        <v>587.58799682941549</v>
      </c>
      <c r="N78" s="69">
        <v>1372.7020006460118</v>
      </c>
      <c r="O78" s="69">
        <v>1158.9529306400705</v>
      </c>
      <c r="P78" s="69">
        <v>1100.7909461529011</v>
      </c>
      <c r="Q78" s="69">
        <v>1133.6743234608418</v>
      </c>
      <c r="R78" s="69">
        <v>1181.7296857970175</v>
      </c>
      <c r="S78" s="69">
        <v>873.25005397554378</v>
      </c>
      <c r="T78" s="69">
        <v>1562.6122818728195</v>
      </c>
      <c r="U78" s="69">
        <v>1048.1898383272771</v>
      </c>
      <c r="V78" s="69">
        <v>1341.7813706810141</v>
      </c>
      <c r="W78" s="69">
        <v>1776.2804918836212</v>
      </c>
      <c r="X78" s="69">
        <v>1774.3611752232273</v>
      </c>
      <c r="Y78" s="69">
        <v>1888.9282748628136</v>
      </c>
      <c r="Z78" s="69">
        <v>2468.876044796586</v>
      </c>
      <c r="AA78" s="69">
        <v>2248.1774037726263</v>
      </c>
      <c r="AB78" s="69">
        <v>1517.4735552495131</v>
      </c>
      <c r="AC78" s="69">
        <v>1565.7953492760398</v>
      </c>
      <c r="AD78" s="69">
        <v>1929.8811251338871</v>
      </c>
      <c r="AE78" s="69">
        <v>1717.7873370632046</v>
      </c>
      <c r="AF78" s="69">
        <v>1967.9757638651217</v>
      </c>
      <c r="AG78" s="68">
        <v>2082.6050917252655</v>
      </c>
      <c r="AH78" s="69">
        <v>3549.2587827273069</v>
      </c>
      <c r="AI78" s="69">
        <f>SUM('[24]Segments Analysis in USD'!AG78:AI78)*32.1569-AG78-AH78</f>
        <v>3659.8506636534098</v>
      </c>
      <c r="AJ78" s="69">
        <f>('[24]Segments Analysis in USD'!J78*'[24]Historical Financials in THB'!$K$8)-'Segment Analysis in THB'!AG78-'Segment Analysis in THB'!AH78-'Segment Analysis in THB'!AI78</f>
        <v>3146.4273596491817</v>
      </c>
      <c r="AK78" s="69">
        <f>'[24]Segments Analysis in USD'!AK78*'[24]Historical Financials in USD'!$AL$8</f>
        <v>3133.0690693653414</v>
      </c>
      <c r="AL78" s="69">
        <f>AW78-AK78</f>
        <v>-3133.0690693653414</v>
      </c>
      <c r="AM78" s="69">
        <v>3185.308292712376</v>
      </c>
      <c r="AN78" s="23">
        <f t="shared" si="81"/>
        <v>9220.1127807876946</v>
      </c>
      <c r="AO78" s="24"/>
      <c r="AP78" s="24"/>
      <c r="AQ78" s="69"/>
      <c r="AR78" s="69"/>
      <c r="AS78" s="69"/>
      <c r="AT78" s="69"/>
      <c r="AU78" s="69"/>
      <c r="AV78" s="69"/>
      <c r="AW78" s="69"/>
      <c r="AX78" s="69"/>
      <c r="AY78" s="36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3"/>
      <c r="CJ78" s="33"/>
      <c r="CK78" s="33"/>
      <c r="CL78" s="33"/>
      <c r="CM78" s="33"/>
      <c r="CN78" s="33"/>
      <c r="CO78" s="33"/>
      <c r="CP78" s="27"/>
      <c r="CQ78" s="87"/>
    </row>
    <row r="79" spans="1:95" s="90" customFormat="1" x14ac:dyDescent="0.3">
      <c r="A79" s="35" t="s">
        <v>24</v>
      </c>
      <c r="B79" s="68">
        <f>B33</f>
        <v>-28.000883280757108</v>
      </c>
      <c r="C79" s="69">
        <f t="shared" ref="C79:E79" si="82">C33</f>
        <v>-223.52282877999824</v>
      </c>
      <c r="D79" s="69">
        <f t="shared" si="82"/>
        <v>132.27499664708921</v>
      </c>
      <c r="E79" s="69">
        <f t="shared" si="82"/>
        <v>-35.684445565309943</v>
      </c>
      <c r="F79" s="69">
        <f t="shared" si="76"/>
        <v>-197.71736453515859</v>
      </c>
      <c r="G79" s="69">
        <f t="shared" si="77"/>
        <v>48.281128113334489</v>
      </c>
      <c r="H79" s="69">
        <f t="shared" si="78"/>
        <v>452.21834140104602</v>
      </c>
      <c r="I79" s="69">
        <f t="shared" si="79"/>
        <v>-58.297630209082854</v>
      </c>
      <c r="J79" s="69">
        <f>SUM(AG79:AJ79)</f>
        <v>30.540216422137746</v>
      </c>
      <c r="K79" s="69"/>
      <c r="L79" s="23">
        <v>-492.05073098354353</v>
      </c>
      <c r="M79" s="69">
        <f t="shared" ref="M79:AK79" si="83">M33</f>
        <v>-56.505119228183958</v>
      </c>
      <c r="N79" s="69">
        <f t="shared" si="83"/>
        <v>62.241369203202794</v>
      </c>
      <c r="O79" s="69">
        <f t="shared" si="83"/>
        <v>-53.216462452095129</v>
      </c>
      <c r="P79" s="69">
        <f t="shared" si="83"/>
        <v>11.795766911774081</v>
      </c>
      <c r="Q79" s="69">
        <f t="shared" si="83"/>
        <v>-41.454810249045295</v>
      </c>
      <c r="R79" s="69">
        <f t="shared" si="83"/>
        <v>-59.331820807714394</v>
      </c>
      <c r="S79" s="69">
        <f t="shared" si="83"/>
        <v>-18.691184433600029</v>
      </c>
      <c r="T79" s="69">
        <f t="shared" si="83"/>
        <v>-78.239549044798878</v>
      </c>
      <c r="U79" s="69">
        <f t="shared" si="83"/>
        <v>-194.54998191607046</v>
      </c>
      <c r="V79" s="69">
        <f t="shared" si="83"/>
        <v>122.77052494480358</v>
      </c>
      <c r="W79" s="69">
        <f t="shared" si="83"/>
        <v>132.53447981813952</v>
      </c>
      <c r="X79" s="69">
        <f t="shared" si="83"/>
        <v>-12.473894733538145</v>
      </c>
      <c r="Y79" s="69">
        <f t="shared" si="83"/>
        <v>27.952400483063684</v>
      </c>
      <c r="Z79" s="69">
        <f t="shared" si="83"/>
        <v>-6.5689160572428591</v>
      </c>
      <c r="AA79" s="69">
        <f t="shared" si="83"/>
        <v>179.02248032596526</v>
      </c>
      <c r="AB79" s="69">
        <f t="shared" si="83"/>
        <v>251.81237664925993</v>
      </c>
      <c r="AC79" s="69">
        <f t="shared" si="83"/>
        <v>-17.075759822929285</v>
      </c>
      <c r="AD79" s="69">
        <f t="shared" si="83"/>
        <v>12.591129904405534</v>
      </c>
      <c r="AE79" s="69">
        <f t="shared" si="83"/>
        <v>83.044664154618658</v>
      </c>
      <c r="AF79" s="69">
        <f t="shared" si="83"/>
        <v>-136.85766444517776</v>
      </c>
      <c r="AG79" s="68">
        <f t="shared" si="83"/>
        <v>133.82810022250851</v>
      </c>
      <c r="AH79" s="69">
        <f t="shared" si="83"/>
        <v>90.946599009381316</v>
      </c>
      <c r="AI79" s="69">
        <f t="shared" si="83"/>
        <v>-83.455164814686214</v>
      </c>
      <c r="AJ79" s="69">
        <f t="shared" si="83"/>
        <v>-110.77931799506587</v>
      </c>
      <c r="AK79" s="69">
        <f t="shared" si="83"/>
        <v>129.20038151563858</v>
      </c>
      <c r="AL79" s="69">
        <v>-247.60039811871926</v>
      </c>
      <c r="AM79" s="69">
        <v>-151.81799211249839</v>
      </c>
      <c r="AN79" s="23">
        <f t="shared" si="81"/>
        <v>-221.83272226796447</v>
      </c>
      <c r="AO79" s="24"/>
      <c r="AP79" s="24"/>
      <c r="AQ79" s="69"/>
      <c r="AR79" s="69"/>
      <c r="AS79" s="69"/>
      <c r="AT79" s="69"/>
      <c r="AU79" s="69"/>
      <c r="AV79" s="69"/>
      <c r="AW79" s="69"/>
      <c r="AX79" s="69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89"/>
      <c r="BJ79" s="89"/>
      <c r="BK79" s="89"/>
      <c r="BL79" s="89"/>
      <c r="BM79" s="89"/>
      <c r="BN79" s="89"/>
      <c r="BO79" s="89"/>
      <c r="BP79" s="89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3"/>
      <c r="CJ79" s="33"/>
      <c r="CK79" s="33"/>
      <c r="CL79" s="33"/>
      <c r="CM79" s="33"/>
      <c r="CN79" s="33"/>
      <c r="CO79" s="33"/>
      <c r="CP79" s="27"/>
      <c r="CQ79" s="87"/>
    </row>
    <row r="80" spans="1:95" s="133" customFormat="1" ht="15" customHeight="1" x14ac:dyDescent="0.3">
      <c r="A80" s="126"/>
      <c r="B80" s="130">
        <f>B75-SUM(B76:B79)</f>
        <v>0</v>
      </c>
      <c r="C80" s="131">
        <f>C75-SUM(C76:C79)</f>
        <v>0.38887543247255962</v>
      </c>
      <c r="D80" s="131">
        <f>D75-SUM(D76:D79)</f>
        <v>0.18164370865451929</v>
      </c>
      <c r="E80" s="131">
        <f t="shared" ref="E80:G80" si="84">E75-SUM(E76:E79)</f>
        <v>-9.3405833467841148E-7</v>
      </c>
      <c r="F80" s="131">
        <f t="shared" si="84"/>
        <v>-3.456117960933625</v>
      </c>
      <c r="G80" s="131">
        <f t="shared" si="84"/>
        <v>-3.4849396324716508E-3</v>
      </c>
      <c r="H80" s="131">
        <f>H75-SUM(H76:H79)</f>
        <v>-3.5373148872167803E-2</v>
      </c>
      <c r="I80" s="131">
        <f>I75-SUM(I76:I79)</f>
        <v>-1.0913936421275139E-10</v>
      </c>
      <c r="J80" s="131">
        <f t="shared" ref="J80" si="85">J75-SUM(J76:J79)</f>
        <v>-7.7125150710344315E-10</v>
      </c>
      <c r="K80" s="131"/>
      <c r="L80" s="119">
        <f>L75-SUM(L76:L79)</f>
        <v>0</v>
      </c>
      <c r="M80" s="131">
        <f t="shared" ref="M80:AK80" si="86">M75-SUM(M76:M79)</f>
        <v>-2.4582606254170969E-2</v>
      </c>
      <c r="N80" s="131">
        <f t="shared" si="86"/>
        <v>0.22367790523139774</v>
      </c>
      <c r="O80" s="131">
        <f t="shared" si="86"/>
        <v>-0.14190741802303819</v>
      </c>
      <c r="P80" s="131">
        <f t="shared" si="86"/>
        <v>-5.7191918721400725E-2</v>
      </c>
      <c r="Q80" s="131">
        <f t="shared" si="86"/>
        <v>-0.16830820202449104</v>
      </c>
      <c r="R80" s="131">
        <f t="shared" si="86"/>
        <v>-3.1003108241229711</v>
      </c>
      <c r="S80" s="131">
        <f t="shared" si="86"/>
        <v>9.3220778380782576E-3</v>
      </c>
      <c r="T80" s="131">
        <f t="shared" si="86"/>
        <v>-0.19682101262606011</v>
      </c>
      <c r="U80" s="131">
        <f t="shared" si="86"/>
        <v>3.1233682329911971E-3</v>
      </c>
      <c r="V80" s="131">
        <f t="shared" si="86"/>
        <v>-3.1233683912432753E-3</v>
      </c>
      <c r="W80" s="131">
        <f t="shared" si="86"/>
        <v>3.2628219232719857E-3</v>
      </c>
      <c r="X80" s="131">
        <f t="shared" si="86"/>
        <v>-6.7477613956725691E-3</v>
      </c>
      <c r="Y80" s="131">
        <f t="shared" si="86"/>
        <v>-3.5646507967612706E-6</v>
      </c>
      <c r="Z80" s="131">
        <f t="shared" si="86"/>
        <v>-3.5475782729008642E-2</v>
      </c>
      <c r="AA80" s="131">
        <f t="shared" si="86"/>
        <v>-1.6758940455474658E-4</v>
      </c>
      <c r="AB80" s="131">
        <f t="shared" si="86"/>
        <v>2.737879131018417E-4</v>
      </c>
      <c r="AC80" s="131">
        <f t="shared" si="86"/>
        <v>-1.7865886211438919E-3</v>
      </c>
      <c r="AD80" s="131">
        <f t="shared" si="86"/>
        <v>1.7865886402432807E-3</v>
      </c>
      <c r="AE80" s="131">
        <f t="shared" si="86"/>
        <v>2.9285729397088289E-10</v>
      </c>
      <c r="AF80" s="131">
        <f t="shared" si="86"/>
        <v>-4.2018655221909285E-10</v>
      </c>
      <c r="AG80" s="130">
        <f t="shared" si="86"/>
        <v>5.4569682106375694E-11</v>
      </c>
      <c r="AH80" s="131">
        <f t="shared" si="86"/>
        <v>-2.9467628337442875E-10</v>
      </c>
      <c r="AI80" s="131">
        <f t="shared" si="86"/>
        <v>6.2209437601268291E-10</v>
      </c>
      <c r="AJ80" s="131">
        <f t="shared" si="86"/>
        <v>-1.1514202924445271E-9</v>
      </c>
      <c r="AK80" s="131">
        <f t="shared" si="86"/>
        <v>0</v>
      </c>
      <c r="AL80" s="131">
        <f>AL75-SUM(AL76:AL79)</f>
        <v>12563.210476843309</v>
      </c>
      <c r="AM80" s="131">
        <f>AM75-SUM(AM76:AM79)</f>
        <v>0</v>
      </c>
      <c r="AN80" s="119">
        <f>AN75-SUM(AN76:AN79)</f>
        <v>-12563.210476843295</v>
      </c>
      <c r="AO80" s="101"/>
      <c r="AP80" s="101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33"/>
      <c r="CJ80" s="33"/>
      <c r="CK80" s="33"/>
      <c r="CL80" s="33"/>
      <c r="CM80" s="33"/>
      <c r="CN80" s="33"/>
      <c r="CO80" s="33"/>
      <c r="CP80" s="132"/>
      <c r="CQ80" s="87"/>
    </row>
    <row r="81" spans="1:114" s="26" customFormat="1" ht="15" customHeight="1" x14ac:dyDescent="0.3">
      <c r="A81" s="28" t="str">
        <f>A59</f>
        <v>*รายได้สุทธิ (ล้านบาท)</v>
      </c>
      <c r="B81" s="68">
        <f>B59</f>
        <v>96858</v>
      </c>
      <c r="C81" s="69">
        <f t="shared" ref="C81:J81" si="87">C59</f>
        <v>186096</v>
      </c>
      <c r="D81" s="69">
        <f t="shared" si="87"/>
        <v>210728.984</v>
      </c>
      <c r="E81" s="69">
        <f t="shared" si="87"/>
        <v>229120.448</v>
      </c>
      <c r="F81" s="69">
        <f t="shared" si="87"/>
        <v>243907.21766484791</v>
      </c>
      <c r="G81" s="69">
        <f t="shared" si="87"/>
        <v>234697.94899999999</v>
      </c>
      <c r="H81" s="69">
        <f t="shared" si="87"/>
        <v>254619.53899999999</v>
      </c>
      <c r="I81" s="69">
        <f t="shared" si="87"/>
        <v>286332.272</v>
      </c>
      <c r="J81" s="69">
        <f t="shared" si="87"/>
        <v>347170.9003483</v>
      </c>
      <c r="K81" s="69"/>
      <c r="L81" s="23">
        <f t="shared" ref="L81" si="88">L35</f>
        <v>352692.44799999997</v>
      </c>
      <c r="M81" s="69">
        <f t="shared" ref="M81:AJ81" si="89">M59</f>
        <v>55494</v>
      </c>
      <c r="N81" s="69">
        <f t="shared" si="89"/>
        <v>56807.148000000001</v>
      </c>
      <c r="O81" s="69">
        <f t="shared" si="89"/>
        <v>59181.069999999992</v>
      </c>
      <c r="P81" s="69">
        <f t="shared" si="89"/>
        <v>57638.23000000001</v>
      </c>
      <c r="Q81" s="69">
        <f t="shared" si="89"/>
        <v>61646.606</v>
      </c>
      <c r="R81" s="69">
        <f t="shared" si="89"/>
        <v>64029.859889935993</v>
      </c>
      <c r="S81" s="69">
        <f t="shared" si="89"/>
        <v>63606.215110064019</v>
      </c>
      <c r="T81" s="69">
        <f t="shared" si="89"/>
        <v>54624.536664847896</v>
      </c>
      <c r="U81" s="69">
        <f t="shared" si="89"/>
        <v>53660.3648109368</v>
      </c>
      <c r="V81" s="69">
        <f t="shared" si="89"/>
        <v>61225.241189063199</v>
      </c>
      <c r="W81" s="69">
        <f t="shared" si="89"/>
        <v>62333.540304536982</v>
      </c>
      <c r="X81" s="69">
        <f t="shared" si="89"/>
        <v>57478.802695463004</v>
      </c>
      <c r="Y81" s="69">
        <f t="shared" si="89"/>
        <v>57164.231830578989</v>
      </c>
      <c r="Z81" s="69">
        <f t="shared" si="89"/>
        <v>66730.030342933402</v>
      </c>
      <c r="AA81" s="69">
        <f t="shared" si="89"/>
        <v>65435.834507806205</v>
      </c>
      <c r="AB81" s="69">
        <f t="shared" si="89"/>
        <v>65289.440000000002</v>
      </c>
      <c r="AC81" s="69">
        <f t="shared" si="89"/>
        <v>71650.278999999995</v>
      </c>
      <c r="AD81" s="69">
        <f t="shared" si="89"/>
        <v>71660.810000000012</v>
      </c>
      <c r="AE81" s="69">
        <f t="shared" si="89"/>
        <v>72604.546000000002</v>
      </c>
      <c r="AF81" s="69">
        <f t="shared" si="89"/>
        <v>70416.637000000017</v>
      </c>
      <c r="AG81" s="68">
        <f t="shared" si="89"/>
        <v>76143.351999999999</v>
      </c>
      <c r="AH81" s="69">
        <f t="shared" si="89"/>
        <v>83590.938999999998</v>
      </c>
      <c r="AI81" s="69">
        <f t="shared" si="89"/>
        <v>96000.728879000002</v>
      </c>
      <c r="AJ81" s="69">
        <f t="shared" si="89"/>
        <v>91435.880469299998</v>
      </c>
      <c r="AK81" s="69">
        <f>AK59</f>
        <v>95810.211442337895</v>
      </c>
      <c r="AL81" s="69">
        <f>AL59</f>
        <v>92556.791738030253</v>
      </c>
      <c r="AM81" s="69">
        <f>AM35</f>
        <v>86816.790213969725</v>
      </c>
      <c r="AN81" s="23">
        <f>AN35</f>
        <v>77508.572999999975</v>
      </c>
      <c r="AO81" s="24"/>
      <c r="AP81" s="24"/>
      <c r="AQ81" s="69"/>
      <c r="AR81" s="69"/>
      <c r="AS81" s="69"/>
      <c r="AT81" s="69"/>
      <c r="AU81" s="69"/>
      <c r="AV81" s="69"/>
      <c r="AW81" s="69"/>
      <c r="AX81" s="69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3"/>
      <c r="CJ81" s="33"/>
      <c r="CK81" s="33"/>
      <c r="CL81" s="33"/>
      <c r="CM81" s="33"/>
      <c r="CN81" s="33"/>
      <c r="CO81" s="33"/>
      <c r="CP81" s="27"/>
      <c r="CQ81" s="87"/>
    </row>
    <row r="82" spans="1:114" s="26" customFormat="1" ht="15" customHeight="1" x14ac:dyDescent="0.3">
      <c r="A82" s="35" t="str">
        <f>A76</f>
        <v>อเมริกาเหนือ</v>
      </c>
      <c r="B82" s="68">
        <v>19958.399999999998</v>
      </c>
      <c r="C82" s="69">
        <v>67952.664384000018</v>
      </c>
      <c r="D82" s="69">
        <v>91384.6678534081</v>
      </c>
      <c r="E82" s="69">
        <f>'[24]Segments Analysis in USD'!E82*'[24]Historical Financials in THB'!F$8</f>
        <v>92030.534314068762</v>
      </c>
      <c r="F82" s="69">
        <f>'[24]Segments Analysis in USD'!F82*'[24]Historical Financials in THB'!G$8</f>
        <v>88790.959109840565</v>
      </c>
      <c r="G82" s="69">
        <f>'[24]Segments Analysis in USD'!G82*'[24]Historical Financials in THB'!H$8</f>
        <v>86403.647394994434</v>
      </c>
      <c r="H82" s="69">
        <f>'[24]Segments Analysis in USD'!H82*'[24]Historical Financials in THB'!I$8</f>
        <v>95649.418308805252</v>
      </c>
      <c r="I82" s="69">
        <f>'[24]Segments Analysis in USD'!I82*'[24]Historical Financials in THB'!J$8</f>
        <v>106815.98949727105</v>
      </c>
      <c r="J82" s="69">
        <f>'[24]Segments Analysis in USD'!J82*'[24]Historical Financials in THB'!K$8</f>
        <v>135126.76719236397</v>
      </c>
      <c r="K82" s="69"/>
      <c r="L82" s="23">
        <v>127458.49396928493</v>
      </c>
      <c r="M82" s="69">
        <v>23492.126304451493</v>
      </c>
      <c r="N82" s="69">
        <f>(('[24]Segments Analysis in USD'!N82+'[24]Segments Analysis in USD'!M82)*N$142)-M82</f>
        <v>23275.202971630606</v>
      </c>
      <c r="O82" s="69">
        <f>(('[24]Segments Analysis in USD'!M82+'[24]Segments Analysis in USD'!O82+'[24]Segments Analysis in USD'!N82)*O$142)-N82-M82</f>
        <v>23624.701988125795</v>
      </c>
      <c r="P82" s="69">
        <f>(('[24]Segments Analysis in USD'!M82+'[24]Segments Analysis in USD'!N82+'[24]Segments Analysis in USD'!P82+'[24]Segments Analysis in USD'!O82)*P$142)-O82-N82-M82</f>
        <v>21638.46026657179</v>
      </c>
      <c r="Q82" s="69">
        <v>23486.61285991508</v>
      </c>
      <c r="R82" s="69">
        <f>(('[24]Segments Analysis in USD'!R82+'[24]Segments Analysis in USD'!Q82)*R$142)-Q82</f>
        <v>23863.771131148449</v>
      </c>
      <c r="S82" s="69">
        <f>(('[24]Segments Analysis in USD'!Q82+'[24]Segments Analysis in USD'!S82+'[24]Segments Analysis in USD'!R82)*S$142)-R82-Q82</f>
        <v>22710.326308183172</v>
      </c>
      <c r="T82" s="69">
        <f>(('[24]Segments Analysis in USD'!Q82+'[24]Segments Analysis in USD'!R82+'[24]Segments Analysis in USD'!T82+'[24]Segments Analysis in USD'!S82)*T$142)-S82-R82-Q82</f>
        <v>18730.248810593872</v>
      </c>
      <c r="U82" s="69">
        <v>18269.637001463801</v>
      </c>
      <c r="V82" s="69">
        <f>(('[24]Segments Analysis in USD'!V82+'[24]Segments Analysis in USD'!U82)*V$142)-U82</f>
        <v>22442.012452534713</v>
      </c>
      <c r="W82" s="69">
        <f>(('[24]Segments Analysis in USD'!U82+'[24]Segments Analysis in USD'!W82+'[24]Segments Analysis in USD'!V82)*W$142)-V82-U82</f>
        <v>24903.007321347395</v>
      </c>
      <c r="X82" s="69">
        <f>(('[24]Segments Analysis in USD'!U82+'[24]Segments Analysis in USD'!V82+'[24]Segments Analysis in USD'!X82+'[24]Segments Analysis in USD'!W82)*X$142)-W82-V82-U82</f>
        <v>20789.006175685718</v>
      </c>
      <c r="Y82" s="69">
        <v>20867.091232715888</v>
      </c>
      <c r="Z82" s="69">
        <f>(('[24]Segments Analysis in USD'!Z82+'[24]Segments Analysis in USD'!Y82)*Z$142)-Y82</f>
        <v>23412.026571985763</v>
      </c>
      <c r="AA82" s="69">
        <f>(('[24]Segments Analysis in USD'!Y82+'[24]Segments Analysis in USD'!AA82+'[24]Segments Analysis in USD'!Z82)*AA$142)-Z82-Y82</f>
        <v>25347.797390683867</v>
      </c>
      <c r="AB82" s="69">
        <f>(('[24]Segments Analysis in USD'!Y82+'[24]Segments Analysis in USD'!Z82+'[24]Segments Analysis in USD'!AB82+'[24]Segments Analysis in USD'!AA82)*AB$142)-AA82-Z82-Y82</f>
        <v>26022.503113419742</v>
      </c>
      <c r="AC82" s="69">
        <v>27130.908274594836</v>
      </c>
      <c r="AD82" s="69">
        <v>27186.078624526916</v>
      </c>
      <c r="AE82" s="69">
        <v>26861.926621632421</v>
      </c>
      <c r="AF82" s="69">
        <v>25637.075976516822</v>
      </c>
      <c r="AG82" s="68">
        <v>27542.912741438402</v>
      </c>
      <c r="AH82" s="69">
        <v>31645.98842783213</v>
      </c>
      <c r="AI82" s="69">
        <v>39176.702651924716</v>
      </c>
      <c r="AJ82" s="69">
        <v>36761.163371168732</v>
      </c>
      <c r="AK82" s="69">
        <v>34298.441057277814</v>
      </c>
      <c r="AL82" s="69">
        <v>34183.137315318963</v>
      </c>
      <c r="AM82" s="69">
        <v>30617.04071469084</v>
      </c>
      <c r="AN82" s="23">
        <f>L82-(AK82+AL82+AM82)</f>
        <v>28359.874881997312</v>
      </c>
      <c r="AO82" s="24"/>
      <c r="AP82" s="24"/>
      <c r="AQ82" s="69"/>
      <c r="AR82" s="69"/>
      <c r="AS82" s="69"/>
      <c r="AT82" s="69"/>
      <c r="AU82" s="69"/>
      <c r="AV82" s="69"/>
      <c r="AW82" s="69"/>
      <c r="AX82" s="69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3"/>
      <c r="CJ82" s="33"/>
      <c r="CK82" s="33"/>
      <c r="CL82" s="33"/>
      <c r="CM82" s="33"/>
      <c r="CN82" s="33"/>
      <c r="CO82" s="33"/>
      <c r="CP82" s="27"/>
      <c r="CQ82" s="87"/>
    </row>
    <row r="83" spans="1:114" s="26" customFormat="1" ht="15" customHeight="1" x14ac:dyDescent="0.3">
      <c r="A83" s="35" t="str">
        <f>A77</f>
        <v>ยุโรป, ตะวันออกกลางและแอฟริกา</v>
      </c>
      <c r="B83" s="68">
        <v>27874.147999999997</v>
      </c>
      <c r="C83" s="69">
        <v>41289.840499999998</v>
      </c>
      <c r="D83" s="69">
        <v>49188.899443020535</v>
      </c>
      <c r="E83" s="69">
        <f>'[24]Segments Analysis in USD'!E83*'[24]Historical Financials in THB'!F$8</f>
        <v>58008.89849364281</v>
      </c>
      <c r="F83" s="69">
        <f>'[24]Segments Analysis in USD'!F83*'[24]Historical Financials in THB'!G$8</f>
        <v>71631.326975717893</v>
      </c>
      <c r="G83" s="69">
        <f>'[24]Segments Analysis in USD'!G83*'[24]Historical Financials in THB'!H$8</f>
        <v>70945.087767343706</v>
      </c>
      <c r="H83" s="69">
        <f>'[24]Segments Analysis in USD'!H83*'[24]Historical Financials in THB'!I$8</f>
        <v>80928.525372760239</v>
      </c>
      <c r="I83" s="69">
        <f>'[24]Segments Analysis in USD'!I83*'[24]Historical Financials in THB'!J$8</f>
        <v>94450.013141792311</v>
      </c>
      <c r="J83" s="69">
        <f>'[24]Segments Analysis in USD'!J83*'[24]Historical Financials in THB'!K$8</f>
        <v>109277.70200776988</v>
      </c>
      <c r="K83" s="69"/>
      <c r="L83" s="23">
        <v>105022.91665629737</v>
      </c>
      <c r="M83" s="69">
        <v>13572.742230581503</v>
      </c>
      <c r="N83" s="69">
        <f>(('[24]Segments Analysis in USD'!N83+'[24]Segments Analysis in USD'!M83)*N$142)-M83</f>
        <v>14498.942687405701</v>
      </c>
      <c r="O83" s="69">
        <f>(('[24]Segments Analysis in USD'!M83+'[24]Segments Analysis in USD'!O83+'[24]Segments Analysis in USD'!N83)*O$142)-N83-M83</f>
        <v>14839.976320164469</v>
      </c>
      <c r="P83" s="69">
        <f>(('[24]Segments Analysis in USD'!M83+'[24]Segments Analysis in USD'!N83+'[24]Segments Analysis in USD'!P83+'[24]Segments Analysis in USD'!O83)*P$142)-O83-N83-M83</f>
        <v>15097.210288229757</v>
      </c>
      <c r="Q83" s="69">
        <v>17346.53437258122</v>
      </c>
      <c r="R83" s="69">
        <f>(('[24]Segments Analysis in USD'!R83+'[24]Segments Analysis in USD'!Q83)*R$142)-Q83</f>
        <v>19034.879220577881</v>
      </c>
      <c r="S83" s="69">
        <f>(('[24]Segments Analysis in USD'!Q83+'[24]Segments Analysis in USD'!S83+'[24]Segments Analysis in USD'!R83)*S$142)-R83-Q83</f>
        <v>18865.946592308996</v>
      </c>
      <c r="T83" s="69">
        <f>(('[24]Segments Analysis in USD'!Q83+'[24]Segments Analysis in USD'!R83+'[24]Segments Analysis in USD'!T83+'[24]Segments Analysis in USD'!S83)*T$142)-S83-R83-Q83</f>
        <v>16383.966790249797</v>
      </c>
      <c r="U83" s="69">
        <v>17452.093828685312</v>
      </c>
      <c r="V83" s="69">
        <f>(('[24]Segments Analysis in USD'!V83+'[24]Segments Analysis in USD'!U83)*V$142)-U83</f>
        <v>18287.624817018514</v>
      </c>
      <c r="W83" s="69">
        <f>(('[24]Segments Analysis in USD'!U83+'[24]Segments Analysis in USD'!W83+'[24]Segments Analysis in USD'!V83)*W$142)-V83-U83</f>
        <v>17983.881653166929</v>
      </c>
      <c r="X83" s="69">
        <f>(('[24]Segments Analysis in USD'!U83+'[24]Segments Analysis in USD'!V83+'[24]Segments Analysis in USD'!X83+'[24]Segments Analysis in USD'!W83)*X$142)-W83-V83-U83</f>
        <v>17221.500241364578</v>
      </c>
      <c r="Y83" s="69">
        <v>17202.627900187068</v>
      </c>
      <c r="Z83" s="69">
        <f>(('[24]Segments Analysis in USD'!Z83+'[24]Segments Analysis in USD'!Y83)*Z$142)-Y83</f>
        <v>22560.746061337803</v>
      </c>
      <c r="AA83" s="69">
        <f>(('[24]Segments Analysis in USD'!Y83+'[24]Segments Analysis in USD'!AA83+'[24]Segments Analysis in USD'!Z83)*AA$142)-Z83-Y83</f>
        <v>20828.264469849648</v>
      </c>
      <c r="AB83" s="69">
        <f>(('[24]Segments Analysis in USD'!Y83+'[24]Segments Analysis in USD'!Z83+'[24]Segments Analysis in USD'!AB83+'[24]Segments Analysis in USD'!AA83)*AB$142)-AA83-Z83-Y83</f>
        <v>20336.886941385721</v>
      </c>
      <c r="AC83" s="69">
        <v>22599.882314957973</v>
      </c>
      <c r="AD83" s="69">
        <v>24024.240132130031</v>
      </c>
      <c r="AE83" s="69">
        <v>24731.026481766701</v>
      </c>
      <c r="AF83" s="69">
        <v>23094.864212937606</v>
      </c>
      <c r="AG83" s="68">
        <v>26211.163193167755</v>
      </c>
      <c r="AH83" s="69">
        <v>27550.552271840068</v>
      </c>
      <c r="AI83" s="69">
        <f>SUM('[24]Segments Analysis in USD'!AG83:AI83)*32.1569-AG83-AH83</f>
        <v>29033.075704663068</v>
      </c>
      <c r="AJ83" s="69">
        <f>('[24]Segments Analysis in USD'!J83*'[24]Historical Financials in THB'!$K$8)-'Segment Analysis in THB'!AG83-'Segment Analysis in THB'!AH83-'Segment Analysis in THB'!AI83</f>
        <v>26482.910838098993</v>
      </c>
      <c r="AK83" s="69">
        <f>'[24]Segments Analysis in USD'!AK83*'[24]Historical Financials in USD'!$AL$8</f>
        <v>28751.780097873292</v>
      </c>
      <c r="AL83" s="69">
        <f>AW83-AK83</f>
        <v>-28751.780097873292</v>
      </c>
      <c r="AM83" s="69">
        <v>25112.904339691981</v>
      </c>
      <c r="AN83" s="23">
        <f>L83-(AK83+AL83+AM83)</f>
        <v>79910.012316605396</v>
      </c>
      <c r="AO83" s="24"/>
      <c r="AP83" s="24"/>
      <c r="AQ83" s="69"/>
      <c r="AR83" s="69"/>
      <c r="AS83" s="69"/>
      <c r="AT83" s="69"/>
      <c r="AU83" s="69"/>
      <c r="AV83" s="69"/>
      <c r="AW83" s="69"/>
      <c r="AX83" s="69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3"/>
      <c r="CJ83" s="33"/>
      <c r="CK83" s="33"/>
      <c r="CL83" s="33"/>
      <c r="CM83" s="33"/>
      <c r="CN83" s="33"/>
      <c r="CO83" s="33"/>
      <c r="CP83" s="27"/>
      <c r="CQ83" s="87"/>
    </row>
    <row r="84" spans="1:114" s="87" customFormat="1" ht="15" customHeight="1" x14ac:dyDescent="0.3">
      <c r="A84" s="35" t="str">
        <f>A78</f>
        <v>เอเชีย</v>
      </c>
      <c r="B84" s="72">
        <v>49025.419360000029</v>
      </c>
      <c r="C84" s="70">
        <v>76853.607339000053</v>
      </c>
      <c r="D84" s="70">
        <v>70155.418016079871</v>
      </c>
      <c r="E84" s="69">
        <f>'[24]Segments Analysis in USD'!E84*'[24]Historical Financials in THB'!F$8</f>
        <v>79081.015498056644</v>
      </c>
      <c r="F84" s="69">
        <f>'[24]Segments Analysis in USD'!F84*'[24]Historical Financials in THB'!G$8</f>
        <v>83484.726214194379</v>
      </c>
      <c r="G84" s="69">
        <f>'[24]Segments Analysis in USD'!G84*'[24]Historical Financials in THB'!H$8</f>
        <v>77349.21304443595</v>
      </c>
      <c r="H84" s="69">
        <f>'[24]Segments Analysis in USD'!H84*'[24]Historical Financials in THB'!I$8</f>
        <v>78041.642016631085</v>
      </c>
      <c r="I84" s="69">
        <f>'[24]Segments Analysis in USD'!I84*'[24]Historical Financials in THB'!J$8</f>
        <v>85066.269794485299</v>
      </c>
      <c r="J84" s="69">
        <f>'[24]Segments Analysis in USD'!J84*'[24]Historical Financials in THB'!K$8</f>
        <v>102766.43111278975</v>
      </c>
      <c r="K84" s="69"/>
      <c r="L84" s="23">
        <v>120211.03706564351</v>
      </c>
      <c r="M84" s="69">
        <v>18429.116704965683</v>
      </c>
      <c r="N84" s="69">
        <f>(('[24]Segments Analysis in USD'!N84+'[24]Segments Analysis in USD'!M84)*N$142)-M84</f>
        <v>19033.017423167392</v>
      </c>
      <c r="O84" s="69">
        <f>(('[24]Segments Analysis in USD'!M84+'[24]Segments Analysis in USD'!O84+'[24]Segments Analysis in USD'!N84)*O$142)-N84-M84</f>
        <v>20716.391252389567</v>
      </c>
      <c r="P84" s="69">
        <f>(('[24]Segments Analysis in USD'!M84+'[24]Segments Analysis in USD'!N84+'[24]Segments Analysis in USD'!P84+'[24]Segments Analysis in USD'!O84)*P$142)-O84-N84-M84</f>
        <v>20902.453354236084</v>
      </c>
      <c r="Q84" s="69">
        <v>20813.452439417651</v>
      </c>
      <c r="R84" s="69">
        <f>(('[24]Segments Analysis in USD'!R84+'[24]Segments Analysis in USD'!Q84)*R$142)-Q84</f>
        <v>21131.066422286847</v>
      </c>
      <c r="S84" s="69">
        <f>(('[24]Segments Analysis in USD'!Q84+'[24]Segments Analysis in USD'!S84+'[24]Segments Analysis in USD'!R84)*S$142)-R84-Q84</f>
        <v>22029.755525975201</v>
      </c>
      <c r="T84" s="69">
        <f>(('[24]Segments Analysis in USD'!Q84+'[24]Segments Analysis in USD'!R84+'[24]Segments Analysis in USD'!T84+'[24]Segments Analysis in USD'!S84)*T$142)-S84-R84-Q84</f>
        <v>19510.45182651468</v>
      </c>
      <c r="U84" s="69">
        <v>17938.600428193848</v>
      </c>
      <c r="V84" s="69">
        <f>(('[24]Segments Analysis in USD'!V84+'[24]Segments Analysis in USD'!U84)*V$142)-U84</f>
        <v>20495.637343195685</v>
      </c>
      <c r="W84" s="69">
        <f>(('[24]Segments Analysis in USD'!U84+'[24]Segments Analysis in USD'!W84+'[24]Segments Analysis in USD'!V84)*W$142)-V84-U84</f>
        <v>19446.614144691153</v>
      </c>
      <c r="X84" s="69">
        <f>(('[24]Segments Analysis in USD'!U84+'[24]Segments Analysis in USD'!V84+'[24]Segments Analysis in USD'!X84+'[24]Segments Analysis in USD'!W84)*X$142)-W84-V84-U84</f>
        <v>19468.375054239998</v>
      </c>
      <c r="Y84" s="69">
        <v>19094.512697676037</v>
      </c>
      <c r="Z84" s="69">
        <f>(('[24]Segments Analysis in USD'!Z84+'[24]Segments Analysis in USD'!Y84)*Z$142)-Y84</f>
        <v>20757.257709609847</v>
      </c>
      <c r="AA84" s="69">
        <f>(('[24]Segments Analysis in USD'!Y84+'[24]Segments Analysis in USD'!AA84+'[24]Segments Analysis in USD'!Z84)*AA$142)-Z84-Y84</f>
        <v>19259.773604889248</v>
      </c>
      <c r="AB84" s="69">
        <f>(('[24]Segments Analysis in USD'!Y84+'[24]Segments Analysis in USD'!Z84+'[24]Segments Analysis in USD'!AB84+'[24]Segments Analysis in USD'!AA84)*AB$142)-AA84-Z84-Y84</f>
        <v>18930.098004455955</v>
      </c>
      <c r="AC84" s="69">
        <v>21919.488179519234</v>
      </c>
      <c r="AD84" s="69">
        <v>20450.491689206559</v>
      </c>
      <c r="AE84" s="69">
        <v>21011.593523277355</v>
      </c>
      <c r="AF84" s="69">
        <v>21684.696402482121</v>
      </c>
      <c r="AG84" s="68">
        <v>22389.275881625872</v>
      </c>
      <c r="AH84" s="69">
        <v>24394.398921017273</v>
      </c>
      <c r="AI84" s="69">
        <f>SUM('[24]Segments Analysis in USD'!AG84:AI84)*32.1569-AG84-AH84</f>
        <v>27790.950079778631</v>
      </c>
      <c r="AJ84" s="69">
        <f>('[24]Segments Analysis in USD'!J84*'[24]Historical Financials in THB'!$K$8)-'Segment Analysis in THB'!AG84-'Segment Analysis in THB'!AH84-'Segment Analysis in THB'!AI84</f>
        <v>28191.806230367976</v>
      </c>
      <c r="AK84" s="69">
        <f>'[24]Segments Analysis in USD'!AK84*'[24]Historical Financials in USD'!$AL$8</f>
        <v>32759.990287186782</v>
      </c>
      <c r="AL84" s="69">
        <f>AW84-AK84</f>
        <v>-32759.990287186782</v>
      </c>
      <c r="AM84" s="69">
        <v>31086.845494667534</v>
      </c>
      <c r="AN84" s="23">
        <f>L84-(AK84+AL84+AM84)</f>
        <v>89124.191570975978</v>
      </c>
      <c r="AO84" s="24"/>
      <c r="AP84" s="24"/>
      <c r="AQ84" s="69"/>
      <c r="AR84" s="69"/>
      <c r="AS84" s="69"/>
      <c r="AT84" s="69"/>
      <c r="AU84" s="69"/>
      <c r="AV84" s="69"/>
      <c r="AW84" s="69"/>
      <c r="AX84" s="69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3"/>
      <c r="CJ84" s="33"/>
      <c r="CK84" s="33"/>
      <c r="CL84" s="33"/>
      <c r="CM84" s="33"/>
      <c r="CN84" s="33"/>
      <c r="CO84" s="33"/>
      <c r="CP84" s="27"/>
    </row>
    <row r="85" spans="1:114" s="133" customFormat="1" ht="15" customHeight="1" x14ac:dyDescent="0.3">
      <c r="A85" s="199" t="s">
        <v>74</v>
      </c>
      <c r="B85" s="130">
        <f>B81-SUM(B82:B84)</f>
        <v>3.2639999975799583E-2</v>
      </c>
      <c r="C85" s="131">
        <f>C81-SUM(C82:C84)</f>
        <v>-0.11222300009103492</v>
      </c>
      <c r="D85" s="131">
        <f>D81-SUM(D82:D84)</f>
        <v>-1.3125085097271949E-3</v>
      </c>
      <c r="E85" s="131">
        <f t="shared" ref="E85:J85" si="90">E81-SUM(E82:E84)</f>
        <v>-3.0576818971894681E-4</v>
      </c>
      <c r="F85" s="131">
        <f>F81-SUM(F82:F84)</f>
        <v>0.20536509505473077</v>
      </c>
      <c r="G85" s="131">
        <f t="shared" si="90"/>
        <v>7.9322591773234308E-4</v>
      </c>
      <c r="H85" s="131">
        <f t="shared" si="90"/>
        <v>-4.669819658738561E-2</v>
      </c>
      <c r="I85" s="131">
        <f t="shared" si="90"/>
        <v>-4.3354864465072751E-4</v>
      </c>
      <c r="J85" s="131">
        <f t="shared" si="90"/>
        <v>3.5376404412090778E-5</v>
      </c>
      <c r="K85" s="131"/>
      <c r="L85" s="119">
        <f>L81-SUM(L82:L84)</f>
        <v>3.0877417884767056E-4</v>
      </c>
      <c r="M85" s="131">
        <f t="shared" ref="M85:AN85" si="91">M81-SUM(M82:M84)</f>
        <v>1.4760001315153204E-2</v>
      </c>
      <c r="N85" s="131">
        <f t="shared" si="91"/>
        <v>-1.5082203695783392E-2</v>
      </c>
      <c r="O85" s="131">
        <f t="shared" si="91"/>
        <v>4.3932016706094146E-4</v>
      </c>
      <c r="P85" s="131">
        <f t="shared" si="91"/>
        <v>0.10609096237749327</v>
      </c>
      <c r="Q85" s="131">
        <f t="shared" si="91"/>
        <v>6.3280860485974699E-3</v>
      </c>
      <c r="R85" s="131">
        <f t="shared" si="91"/>
        <v>0.14311592280864716</v>
      </c>
      <c r="S85" s="131">
        <f t="shared" si="91"/>
        <v>0.18668359665025491</v>
      </c>
      <c r="T85" s="131">
        <f t="shared" si="91"/>
        <v>-0.13076251045276877</v>
      </c>
      <c r="U85" s="131">
        <f t="shared" si="91"/>
        <v>3.3552593835338484E-2</v>
      </c>
      <c r="V85" s="131">
        <f t="shared" si="91"/>
        <v>-3.3423685708839912E-2</v>
      </c>
      <c r="W85" s="131">
        <f t="shared" si="91"/>
        <v>3.7185331508226227E-2</v>
      </c>
      <c r="X85" s="131">
        <f t="shared" si="91"/>
        <v>-7.8775827292702161E-2</v>
      </c>
      <c r="Y85" s="131">
        <f t="shared" si="91"/>
        <v>0</v>
      </c>
      <c r="Z85" s="131">
        <f t="shared" si="91"/>
        <v>0</v>
      </c>
      <c r="AA85" s="131">
        <f t="shared" si="91"/>
        <v>-9.5761656120885164E-4</v>
      </c>
      <c r="AB85" s="131">
        <f t="shared" si="91"/>
        <v>-4.8059261418529786E-2</v>
      </c>
      <c r="AC85" s="131">
        <f t="shared" si="91"/>
        <v>2.3092795163393021E-4</v>
      </c>
      <c r="AD85" s="131">
        <f t="shared" si="91"/>
        <v>-4.4586349395103753E-4</v>
      </c>
      <c r="AE85" s="131">
        <f t="shared" si="91"/>
        <v>-6.2667648307979107E-4</v>
      </c>
      <c r="AF85" s="131">
        <f t="shared" si="91"/>
        <v>4.0806346805766225E-4</v>
      </c>
      <c r="AG85" s="130">
        <f t="shared" si="91"/>
        <v>1.8376797379460186E-4</v>
      </c>
      <c r="AH85" s="131">
        <f t="shared" si="91"/>
        <v>-6.2068947590887547E-4</v>
      </c>
      <c r="AI85" s="131">
        <f t="shared" si="91"/>
        <v>4.426335945026949E-4</v>
      </c>
      <c r="AJ85" s="131">
        <f t="shared" si="91"/>
        <v>2.9664297471754253E-5</v>
      </c>
      <c r="AK85" s="131">
        <f t="shared" si="91"/>
        <v>0</v>
      </c>
      <c r="AL85" s="131">
        <f t="shared" si="91"/>
        <v>119885.42480777137</v>
      </c>
      <c r="AM85" s="131">
        <f t="shared" si="91"/>
        <v>-3.3508062188047916E-4</v>
      </c>
      <c r="AN85" s="119">
        <f t="shared" si="91"/>
        <v>-119885.50576957871</v>
      </c>
      <c r="AO85" s="101"/>
      <c r="AP85" s="101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33"/>
      <c r="CJ85" s="33"/>
      <c r="CK85" s="33"/>
      <c r="CL85" s="33"/>
      <c r="CM85" s="33"/>
      <c r="CN85" s="33"/>
      <c r="CO85" s="33"/>
      <c r="CP85" s="102"/>
      <c r="CQ85" s="87"/>
    </row>
    <row r="86" spans="1:114" s="104" customFormat="1" ht="25" hidden="1" outlineLevel="1" x14ac:dyDescent="0.5">
      <c r="A86" s="196" t="s">
        <v>78</v>
      </c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02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0"/>
      <c r="AH86" s="21"/>
      <c r="AI86" s="21"/>
      <c r="AJ86" s="21"/>
      <c r="AK86" s="21"/>
      <c r="AL86" s="21"/>
      <c r="AM86" s="21"/>
      <c r="AN86" s="23"/>
      <c r="AO86" s="24"/>
      <c r="AP86" s="24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33"/>
      <c r="CJ86" s="33"/>
      <c r="CK86" s="33"/>
      <c r="CL86" s="33"/>
      <c r="CM86" s="33"/>
      <c r="CN86" s="33"/>
      <c r="CO86" s="33"/>
      <c r="CP86" s="27"/>
      <c r="CQ86" s="87"/>
    </row>
    <row r="87" spans="1:114" ht="15" hidden="1" customHeight="1" outlineLevel="1" x14ac:dyDescent="0.3">
      <c r="A87" s="28" t="str">
        <f>A81</f>
        <v>*รายได้สุทธิ (ล้านบาท)</v>
      </c>
      <c r="B87" s="134">
        <f>B59</f>
        <v>96858</v>
      </c>
      <c r="C87" s="135">
        <f t="shared" ref="C87:H87" si="92">C59</f>
        <v>186096</v>
      </c>
      <c r="D87" s="135">
        <f t="shared" si="92"/>
        <v>210728.984</v>
      </c>
      <c r="E87" s="135">
        <f t="shared" si="92"/>
        <v>229120.448</v>
      </c>
      <c r="F87" s="135">
        <f t="shared" si="92"/>
        <v>243907.21766484791</v>
      </c>
      <c r="G87" s="135">
        <f t="shared" si="92"/>
        <v>234697.94899999999</v>
      </c>
      <c r="H87" s="135">
        <f t="shared" si="92"/>
        <v>254619.53899999999</v>
      </c>
      <c r="I87" s="135">
        <f>I35</f>
        <v>286332.272</v>
      </c>
      <c r="J87" s="135">
        <f t="shared" ref="J87:L87" si="93">J35</f>
        <v>347170.9003483</v>
      </c>
      <c r="K87" s="135"/>
      <c r="L87" s="109">
        <f t="shared" si="93"/>
        <v>352692.44799999997</v>
      </c>
      <c r="M87" s="135">
        <v>55494</v>
      </c>
      <c r="N87" s="135">
        <v>56807.148000000001</v>
      </c>
      <c r="O87" s="135">
        <v>59181.069999999992</v>
      </c>
      <c r="P87" s="135">
        <v>57638.23000000001</v>
      </c>
      <c r="Q87" s="135">
        <v>61646.606</v>
      </c>
      <c r="R87" s="135">
        <v>64029.859889935993</v>
      </c>
      <c r="S87" s="135">
        <v>63606.215110064019</v>
      </c>
      <c r="T87" s="135">
        <v>54624.536664847896</v>
      </c>
      <c r="U87" s="135">
        <v>53660.3648109368</v>
      </c>
      <c r="V87" s="135">
        <v>61225.241189063199</v>
      </c>
      <c r="W87" s="135">
        <v>62333.540304536982</v>
      </c>
      <c r="X87" s="135">
        <v>57478.802695463004</v>
      </c>
      <c r="Y87" s="135">
        <v>57164.231830578989</v>
      </c>
      <c r="Z87" s="135">
        <v>66730.030342933402</v>
      </c>
      <c r="AA87" s="135">
        <v>65435.834507806205</v>
      </c>
      <c r="AB87" s="135">
        <v>65289.440000000002</v>
      </c>
      <c r="AC87" s="135">
        <f t="shared" ref="AC87:AE87" si="94">AC59</f>
        <v>71650.278999999995</v>
      </c>
      <c r="AD87" s="135">
        <f t="shared" si="94"/>
        <v>71660.810000000012</v>
      </c>
      <c r="AE87" s="135">
        <f t="shared" si="94"/>
        <v>72604.546000000002</v>
      </c>
      <c r="AF87" s="135">
        <f>AF35</f>
        <v>70416.637000000017</v>
      </c>
      <c r="AG87" s="134">
        <f t="shared" ref="AG87:AI87" si="95">AG59</f>
        <v>76143.351999999999</v>
      </c>
      <c r="AH87" s="135">
        <f t="shared" si="95"/>
        <v>83590.938999999998</v>
      </c>
      <c r="AI87" s="135">
        <f t="shared" si="95"/>
        <v>96000.728879000002</v>
      </c>
      <c r="AJ87" s="135">
        <f>AJ59</f>
        <v>91435.880469299998</v>
      </c>
      <c r="AK87" s="135">
        <f>AK59</f>
        <v>95810.211442337895</v>
      </c>
      <c r="AL87" s="135">
        <f>AL81</f>
        <v>92556.791738030253</v>
      </c>
      <c r="AM87" s="135"/>
      <c r="AN87" s="23"/>
      <c r="AO87" s="24"/>
      <c r="AP87" s="24"/>
      <c r="AQ87" s="135"/>
      <c r="AR87" s="135"/>
      <c r="AS87" s="135"/>
      <c r="AT87" s="135"/>
      <c r="AU87" s="135"/>
      <c r="AV87" s="135"/>
      <c r="AW87" s="135"/>
      <c r="AX87" s="135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7"/>
      <c r="CJ87" s="137"/>
      <c r="CK87" s="137"/>
      <c r="CL87" s="137"/>
      <c r="CM87" s="137"/>
      <c r="CN87" s="137"/>
      <c r="CO87" s="137"/>
      <c r="CP87" s="27"/>
      <c r="CQ87" s="87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</row>
    <row r="88" spans="1:114" s="26" customFormat="1" ht="15" hidden="1" customHeight="1" outlineLevel="1" x14ac:dyDescent="0.3">
      <c r="A88" s="199" t="s">
        <v>79</v>
      </c>
      <c r="B88" s="134">
        <v>13908.714975743605</v>
      </c>
      <c r="C88" s="135">
        <v>15397.7577561486</v>
      </c>
      <c r="D88" s="135">
        <v>14924.5310946709</v>
      </c>
      <c r="E88" s="135">
        <v>16932.7058973313</v>
      </c>
      <c r="F88" s="135">
        <v>15052.837886588601</v>
      </c>
      <c r="G88" s="135">
        <v>14783.3795337256</v>
      </c>
      <c r="H88" s="135">
        <v>14789.182103014511</v>
      </c>
      <c r="I88" s="135">
        <v>17822.831618671698</v>
      </c>
      <c r="J88" s="135">
        <v>20781.948863515099</v>
      </c>
      <c r="K88" s="135"/>
      <c r="L88" s="109">
        <f>SUM(AI88:AL88)</f>
        <v>15588.985342209344</v>
      </c>
      <c r="M88" s="135">
        <v>4418.0215995899998</v>
      </c>
      <c r="N88" s="135">
        <v>4194.5302143817808</v>
      </c>
      <c r="O88" s="135">
        <v>4282.35088847312</v>
      </c>
      <c r="P88" s="135">
        <v>4037.8031948863991</v>
      </c>
      <c r="Q88" s="135">
        <v>3911.7606744352597</v>
      </c>
      <c r="R88" s="135">
        <v>4094.86333933062</v>
      </c>
      <c r="S88" s="135">
        <v>3700.8759004633202</v>
      </c>
      <c r="T88" s="135">
        <v>3345.3379723594007</v>
      </c>
      <c r="U88" s="135">
        <v>3208.76342602046</v>
      </c>
      <c r="V88" s="135">
        <v>3958.74790906515</v>
      </c>
      <c r="W88" s="135">
        <v>3714.7081644322984</v>
      </c>
      <c r="X88" s="135">
        <v>3901.1600342076904</v>
      </c>
      <c r="Y88" s="135">
        <v>3664.5732213088299</v>
      </c>
      <c r="Z88" s="135">
        <v>3958.0575175358604</v>
      </c>
      <c r="AA88" s="135">
        <v>3626.0023603412383</v>
      </c>
      <c r="AB88" s="135">
        <v>3540.5490038285825</v>
      </c>
      <c r="AC88" s="135">
        <v>4680.1662742560593</v>
      </c>
      <c r="AD88" s="135">
        <v>4449.6167712987199</v>
      </c>
      <c r="AE88" s="135">
        <v>4342.1551875212208</v>
      </c>
      <c r="AF88" s="135">
        <f>I88-AC88-AD88-AE88</f>
        <v>4350.8933855957002</v>
      </c>
      <c r="AG88" s="134">
        <v>5012.04606559081</v>
      </c>
      <c r="AH88" s="135">
        <v>5187.6964468430906</v>
      </c>
      <c r="AI88" s="135">
        <v>5202.4840325239002</v>
      </c>
      <c r="AJ88" s="135">
        <v>5379.7223185572984</v>
      </c>
      <c r="AK88" s="135">
        <v>5006.7789911281443</v>
      </c>
      <c r="AL88" s="135"/>
      <c r="AM88" s="135"/>
      <c r="AN88" s="23"/>
      <c r="AO88" s="24"/>
      <c r="AP88" s="24"/>
      <c r="AQ88" s="135"/>
      <c r="AR88" s="135"/>
      <c r="AS88" s="135"/>
      <c r="AT88" s="135"/>
      <c r="AU88" s="135"/>
      <c r="AV88" s="135"/>
      <c r="AW88" s="135"/>
      <c r="AX88" s="135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7"/>
      <c r="CJ88" s="137"/>
      <c r="CK88" s="137"/>
      <c r="CL88" s="137"/>
      <c r="CM88" s="137"/>
      <c r="CN88" s="137"/>
      <c r="CO88" s="137"/>
      <c r="CP88" s="27"/>
      <c r="CQ88" s="87"/>
    </row>
    <row r="89" spans="1:114" s="26" customFormat="1" ht="15" hidden="1" customHeight="1" outlineLevel="1" x14ac:dyDescent="0.3">
      <c r="A89" s="199" t="s">
        <v>80</v>
      </c>
      <c r="B89" s="134">
        <v>24447.601860570641</v>
      </c>
      <c r="C89" s="135">
        <v>44176.542143113802</v>
      </c>
      <c r="D89" s="135">
        <v>42289.084249232801</v>
      </c>
      <c r="E89" s="135">
        <v>43299.815204942461</v>
      </c>
      <c r="F89" s="135">
        <v>49781.121552679033</v>
      </c>
      <c r="G89" s="135">
        <v>45107.65506793205</v>
      </c>
      <c r="H89" s="135">
        <v>49708.006697046469</v>
      </c>
      <c r="I89" s="135">
        <v>52535.58351853209</v>
      </c>
      <c r="J89" s="135">
        <v>67180.557810868573</v>
      </c>
      <c r="K89" s="135"/>
      <c r="L89" s="109">
        <f t="shared" ref="L89:L92" si="96">SUM(AI89:AL89)</f>
        <v>56719.788545700823</v>
      </c>
      <c r="M89" s="135">
        <v>10066.439777916939</v>
      </c>
      <c r="N89" s="135">
        <v>9868.5577861601287</v>
      </c>
      <c r="O89" s="135">
        <v>11652.271994832532</v>
      </c>
      <c r="P89" s="135">
        <v>11712.545646032861</v>
      </c>
      <c r="Q89" s="135">
        <v>11469.618342562624</v>
      </c>
      <c r="R89" s="135">
        <v>13023.338763809485</v>
      </c>
      <c r="S89" s="135">
        <v>13416.154459027162</v>
      </c>
      <c r="T89" s="135">
        <v>11872.010360258917</v>
      </c>
      <c r="U89" s="135">
        <v>10801.807503515789</v>
      </c>
      <c r="V89" s="135">
        <v>12396.291497260232</v>
      </c>
      <c r="W89" s="135">
        <v>11103.50087005398</v>
      </c>
      <c r="X89" s="135">
        <v>10806.055197102049</v>
      </c>
      <c r="Y89" s="135">
        <v>11363.752728359392</v>
      </c>
      <c r="Z89" s="135">
        <v>12961.92788413314</v>
      </c>
      <c r="AA89" s="135">
        <v>13243.202965165623</v>
      </c>
      <c r="AB89" s="135">
        <v>12139.123119388314</v>
      </c>
      <c r="AC89" s="135">
        <v>13274.649146805863</v>
      </c>
      <c r="AD89" s="135">
        <v>12384.111235055709</v>
      </c>
      <c r="AE89" s="135">
        <v>13279.625154695612</v>
      </c>
      <c r="AF89" s="135">
        <f>I89-AC89-AD89-AE89</f>
        <v>13597.197981974903</v>
      </c>
      <c r="AG89" s="134">
        <v>14384.102301875308</v>
      </c>
      <c r="AH89" s="135">
        <v>16311.015547705298</v>
      </c>
      <c r="AI89" s="135">
        <v>18705.96255901071</v>
      </c>
      <c r="AJ89" s="135">
        <v>17779.477402277254</v>
      </c>
      <c r="AK89" s="135">
        <v>20234.348584412855</v>
      </c>
      <c r="AL89" s="135"/>
      <c r="AM89" s="135"/>
      <c r="AN89" s="23"/>
      <c r="AO89" s="24"/>
      <c r="AP89" s="24"/>
      <c r="AQ89" s="135"/>
      <c r="AR89" s="135"/>
      <c r="AS89" s="135"/>
      <c r="AT89" s="135"/>
      <c r="AU89" s="135"/>
      <c r="AV89" s="135"/>
      <c r="AW89" s="135"/>
      <c r="AX89" s="135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7"/>
      <c r="CJ89" s="137"/>
      <c r="CK89" s="137"/>
      <c r="CL89" s="137"/>
      <c r="CM89" s="137"/>
      <c r="CN89" s="137"/>
      <c r="CO89" s="137"/>
      <c r="CP89" s="27"/>
      <c r="CQ89" s="87"/>
    </row>
    <row r="90" spans="1:114" s="26" customFormat="1" ht="15" hidden="1" customHeight="1" outlineLevel="1" x14ac:dyDescent="0.3">
      <c r="A90" s="199" t="s">
        <v>75</v>
      </c>
      <c r="B90" s="134">
        <v>20336.929799222147</v>
      </c>
      <c r="C90" s="135">
        <v>61877.4131333228</v>
      </c>
      <c r="D90" s="135">
        <v>84409.218532629893</v>
      </c>
      <c r="E90" s="135">
        <v>87514.605135752063</v>
      </c>
      <c r="F90" s="135">
        <v>84360.921316717257</v>
      </c>
      <c r="G90" s="135">
        <v>83022.919316566389</v>
      </c>
      <c r="H90" s="135">
        <v>94552.133727203152</v>
      </c>
      <c r="I90" s="135">
        <v>105567.803755138</v>
      </c>
      <c r="J90" s="135">
        <v>124818.7228011683</v>
      </c>
      <c r="K90" s="135"/>
      <c r="L90" s="109">
        <f t="shared" si="96"/>
        <v>98061.500495700457</v>
      </c>
      <c r="M90" s="135">
        <v>21968.788350772826</v>
      </c>
      <c r="N90" s="135">
        <v>21396.646521647774</v>
      </c>
      <c r="O90" s="135">
        <v>22561.534730020714</v>
      </c>
      <c r="P90" s="135">
        <v>21587.635533310749</v>
      </c>
      <c r="Q90" s="135">
        <v>22415.901671070009</v>
      </c>
      <c r="R90" s="135">
        <v>22636.083077459909</v>
      </c>
      <c r="S90" s="135">
        <v>21495.350507082629</v>
      </c>
      <c r="T90" s="135">
        <v>17813.58606110471</v>
      </c>
      <c r="U90" s="135">
        <v>17703.722990514147</v>
      </c>
      <c r="V90" s="135">
        <v>20980.775456742707</v>
      </c>
      <c r="W90" s="135">
        <v>23698.402000653059</v>
      </c>
      <c r="X90" s="135">
        <v>20640.018868656476</v>
      </c>
      <c r="Y90" s="135">
        <v>20675.807659596172</v>
      </c>
      <c r="Z90" s="135">
        <v>23310.669303858089</v>
      </c>
      <c r="AA90" s="135">
        <v>25036.637982638131</v>
      </c>
      <c r="AB90" s="135">
        <v>25529.018781110761</v>
      </c>
      <c r="AC90" s="135">
        <v>27270.626498210459</v>
      </c>
      <c r="AD90" s="135">
        <v>27106.860240515573</v>
      </c>
      <c r="AE90" s="135">
        <v>26222.990908643842</v>
      </c>
      <c r="AF90" s="135">
        <f>I90-AC90-AD90-AE90</f>
        <v>24967.326107768124</v>
      </c>
      <c r="AG90" s="134">
        <v>27287.081963627261</v>
      </c>
      <c r="AH90" s="135">
        <v>29962.716142429879</v>
      </c>
      <c r="AI90" s="135">
        <v>36172.139974347629</v>
      </c>
      <c r="AJ90" s="135">
        <v>31396.784720763535</v>
      </c>
      <c r="AK90" s="135">
        <v>30492.575800589293</v>
      </c>
      <c r="AL90" s="135"/>
      <c r="AM90" s="135"/>
      <c r="AN90" s="23"/>
      <c r="AO90" s="24"/>
      <c r="AP90" s="24"/>
      <c r="AQ90" s="135"/>
      <c r="AR90" s="135"/>
      <c r="AS90" s="135"/>
      <c r="AT90" s="135"/>
      <c r="AU90" s="135"/>
      <c r="AV90" s="135"/>
      <c r="AW90" s="135"/>
      <c r="AX90" s="135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7"/>
      <c r="CJ90" s="137"/>
      <c r="CK90" s="137"/>
      <c r="CL90" s="137"/>
      <c r="CM90" s="137"/>
      <c r="CN90" s="137"/>
      <c r="CO90" s="137"/>
      <c r="CP90" s="27"/>
      <c r="CQ90" s="87"/>
    </row>
    <row r="91" spans="1:114" s="26" customFormat="1" ht="15" hidden="1" customHeight="1" outlineLevel="1" x14ac:dyDescent="0.3">
      <c r="A91" s="199" t="s">
        <v>81</v>
      </c>
      <c r="B91" s="134">
        <v>31224.196437295126</v>
      </c>
      <c r="C91" s="135">
        <v>47625.691173036299</v>
      </c>
      <c r="D91" s="135">
        <v>50793.071019982774</v>
      </c>
      <c r="E91" s="135">
        <v>58839.976425976805</v>
      </c>
      <c r="F91" s="135">
        <v>70657.512412217693</v>
      </c>
      <c r="G91" s="135">
        <v>70624.144367428802</v>
      </c>
      <c r="H91" s="135">
        <v>77442.798265947757</v>
      </c>
      <c r="I91" s="135">
        <v>92075.493704992274</v>
      </c>
      <c r="J91" s="135">
        <v>100809.00384761739</v>
      </c>
      <c r="K91" s="135"/>
      <c r="L91" s="109">
        <f t="shared" si="96"/>
        <v>78072.601112938108</v>
      </c>
      <c r="M91" s="135">
        <v>13839.969916785092</v>
      </c>
      <c r="N91" s="135">
        <v>15339.053135411061</v>
      </c>
      <c r="O91" s="135">
        <v>15249.455574879456</v>
      </c>
      <c r="P91" s="135">
        <v>14411.497798901197</v>
      </c>
      <c r="Q91" s="135">
        <v>17888.734927154259</v>
      </c>
      <c r="R91" s="135">
        <v>18962.047965113048</v>
      </c>
      <c r="S91" s="135">
        <v>18382.997044385855</v>
      </c>
      <c r="T91" s="135">
        <v>15423.732475564531</v>
      </c>
      <c r="U91" s="135">
        <v>17225.976135247496</v>
      </c>
      <c r="V91" s="135">
        <v>18759.724158007863</v>
      </c>
      <c r="W91" s="135">
        <v>17678.580770368942</v>
      </c>
      <c r="X91" s="135">
        <v>16959.863303804501</v>
      </c>
      <c r="Y91" s="135">
        <v>17231.317992068922</v>
      </c>
      <c r="Z91" s="135">
        <v>21244.365237980412</v>
      </c>
      <c r="AA91" s="135">
        <v>19636.011005950197</v>
      </c>
      <c r="AB91" s="135">
        <v>19331.104029948227</v>
      </c>
      <c r="AC91" s="135">
        <v>22145.227342676833</v>
      </c>
      <c r="AD91" s="135">
        <v>23366.785645641296</v>
      </c>
      <c r="AE91" s="135">
        <v>24119.534336437755</v>
      </c>
      <c r="AF91" s="135">
        <f>I91-AC91-AD91-AE91</f>
        <v>22443.946380236383</v>
      </c>
      <c r="AG91" s="134">
        <v>25021.765036027457</v>
      </c>
      <c r="AH91" s="135">
        <v>26162.853668308118</v>
      </c>
      <c r="AI91" s="135">
        <v>24817.26021082596</v>
      </c>
      <c r="AJ91" s="135">
        <v>24807.124932455859</v>
      </c>
      <c r="AK91" s="135">
        <v>28448.215969656296</v>
      </c>
      <c r="AL91" s="135"/>
      <c r="AM91" s="135"/>
      <c r="AN91" s="23"/>
      <c r="AO91" s="24"/>
      <c r="AP91" s="24"/>
      <c r="AQ91" s="135"/>
      <c r="AR91" s="135"/>
      <c r="AS91" s="135"/>
      <c r="AT91" s="135"/>
      <c r="AU91" s="135"/>
      <c r="AV91" s="135"/>
      <c r="AW91" s="135"/>
      <c r="AX91" s="135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7"/>
      <c r="CJ91" s="137"/>
      <c r="CK91" s="137"/>
      <c r="CL91" s="137"/>
      <c r="CM91" s="137"/>
      <c r="CN91" s="137"/>
      <c r="CO91" s="137"/>
      <c r="CP91" s="27"/>
      <c r="CQ91" s="87"/>
    </row>
    <row r="92" spans="1:114" s="26" customFormat="1" ht="15" hidden="1" customHeight="1" outlineLevel="1" x14ac:dyDescent="0.3">
      <c r="A92" s="199" t="s">
        <v>82</v>
      </c>
      <c r="B92" s="134">
        <v>6940.7523502835829</v>
      </c>
      <c r="C92" s="135">
        <v>17018.509669215829</v>
      </c>
      <c r="D92" s="135">
        <v>18313.078567949306</v>
      </c>
      <c r="E92" s="135">
        <v>22533.344555539257</v>
      </c>
      <c r="F92" s="135">
        <v>24054.824493626566</v>
      </c>
      <c r="G92" s="135">
        <v>21159.850350607241</v>
      </c>
      <c r="H92" s="135">
        <v>18127.417759131644</v>
      </c>
      <c r="I92" s="135">
        <v>18330.559083636683</v>
      </c>
      <c r="J92" s="135">
        <v>33580.667029746051</v>
      </c>
      <c r="K92" s="135"/>
      <c r="L92" s="109">
        <f t="shared" si="96"/>
        <v>34804.026517146922</v>
      </c>
      <c r="M92" s="135">
        <v>5200.7763668493835</v>
      </c>
      <c r="N92" s="135">
        <v>6008.3646538768726</v>
      </c>
      <c r="O92" s="135">
        <v>5435.4563592438317</v>
      </c>
      <c r="P92" s="135">
        <v>5888.7471755691695</v>
      </c>
      <c r="Q92" s="135">
        <v>5960.5893731041924</v>
      </c>
      <c r="R92" s="135">
        <v>5313.528299084408</v>
      </c>
      <c r="S92" s="135">
        <v>6610.8367373404435</v>
      </c>
      <c r="T92" s="135">
        <v>6169.8702557799734</v>
      </c>
      <c r="U92" s="135">
        <v>4720.0922892636172</v>
      </c>
      <c r="V92" s="135">
        <v>5129.7044308643599</v>
      </c>
      <c r="W92" s="135">
        <v>6138.3487358311286</v>
      </c>
      <c r="X92" s="135">
        <v>5171.7048946481355</v>
      </c>
      <c r="Y92" s="135">
        <v>4228.7818581685433</v>
      </c>
      <c r="Z92" s="135">
        <v>5255.0134370828082</v>
      </c>
      <c r="AA92" s="135">
        <v>3893.9779065340645</v>
      </c>
      <c r="AB92" s="135">
        <v>4749.6445573462279</v>
      </c>
      <c r="AC92" s="135">
        <v>4279.6094656190826</v>
      </c>
      <c r="AD92" s="135">
        <v>4353.4363284687888</v>
      </c>
      <c r="AE92" s="135">
        <v>4640.240666757365</v>
      </c>
      <c r="AF92" s="135">
        <f>I92-AC92-AD92-AE92</f>
        <v>5057.2726227914445</v>
      </c>
      <c r="AG92" s="134">
        <v>4438.3562131644767</v>
      </c>
      <c r="AH92" s="135">
        <v>5966.6580628172969</v>
      </c>
      <c r="AI92" s="135">
        <v>11102.881611553245</v>
      </c>
      <c r="AJ92" s="135">
        <v>12072.771142211033</v>
      </c>
      <c r="AK92" s="135">
        <v>11628.373763382642</v>
      </c>
      <c r="AL92" s="135"/>
      <c r="AM92" s="135"/>
      <c r="AN92" s="23"/>
      <c r="AO92" s="24"/>
      <c r="AP92" s="24"/>
      <c r="AQ92" s="135"/>
      <c r="AR92" s="135"/>
      <c r="AS92" s="135"/>
      <c r="AT92" s="135"/>
      <c r="AU92" s="135"/>
      <c r="AV92" s="135"/>
      <c r="AW92" s="135"/>
      <c r="AX92" s="135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7"/>
      <c r="CJ92" s="137"/>
      <c r="CK92" s="137"/>
      <c r="CL92" s="137"/>
      <c r="CM92" s="137"/>
      <c r="CN92" s="137"/>
      <c r="CO92" s="137"/>
      <c r="CP92" s="27"/>
      <c r="CQ92" s="87"/>
    </row>
    <row r="93" spans="1:114" s="26" customFormat="1" hidden="1" outlineLevel="1" x14ac:dyDescent="0.3">
      <c r="A93" s="138"/>
      <c r="B93" s="139">
        <f>B87-SUM(B88:B92)</f>
        <v>-0.19542311510303989</v>
      </c>
      <c r="C93" s="140">
        <f>C87-SUM(C88:C92)</f>
        <v>8.6125162662938237E-2</v>
      </c>
      <c r="D93" s="140">
        <f>D87-SUM(D88:D92)</f>
        <v>5.3553431644104421E-4</v>
      </c>
      <c r="E93" s="140">
        <f t="shared" ref="E93:AK93" si="97">E87-SUM(E88:E92)</f>
        <v>7.8045809641480446E-4</v>
      </c>
      <c r="F93" s="140">
        <f t="shared" si="97"/>
        <v>3.0187366064637899E-6</v>
      </c>
      <c r="G93" s="141">
        <f t="shared" si="97"/>
        <v>3.6373993498273194E-4</v>
      </c>
      <c r="H93" s="141">
        <f t="shared" si="97"/>
        <v>4.4765646453015506E-4</v>
      </c>
      <c r="I93" s="141">
        <f t="shared" si="97"/>
        <v>3.1902926275506616E-4</v>
      </c>
      <c r="J93" s="141">
        <f t="shared" si="97"/>
        <v>-4.6154600568115711E-6</v>
      </c>
      <c r="K93" s="141"/>
      <c r="L93" s="142">
        <f t="shared" ref="L93" si="98">L87-SUM(L88:L92)</f>
        <v>69445.545986304292</v>
      </c>
      <c r="M93" s="141">
        <v>3.9880857584648766E-3</v>
      </c>
      <c r="N93" s="141">
        <v>-4.311477612645831E-3</v>
      </c>
      <c r="O93" s="141">
        <v>4.5255033182911575E-4</v>
      </c>
      <c r="P93" s="141">
        <v>6.5129963331855834E-4</v>
      </c>
      <c r="Q93" s="141">
        <v>1.0116736593772657E-3</v>
      </c>
      <c r="R93" s="141">
        <v>-1.5548614683211781E-3</v>
      </c>
      <c r="S93" s="141">
        <v>4.6176460455171764E-4</v>
      </c>
      <c r="T93" s="141">
        <v>-4.6021964226383716E-4</v>
      </c>
      <c r="U93" s="141">
        <v>2.4663752919877879E-3</v>
      </c>
      <c r="V93" s="141">
        <v>-2.2628771112067625E-3</v>
      </c>
      <c r="W93" s="141">
        <v>-2.3680242156842723E-4</v>
      </c>
      <c r="X93" s="141">
        <v>3.9704415394226089E-4</v>
      </c>
      <c r="Y93" s="141">
        <v>-1.6289228660752997E-3</v>
      </c>
      <c r="Z93" s="141">
        <v>-3.0376569047803059E-3</v>
      </c>
      <c r="AA93" s="141">
        <v>2.2871769542689435E-3</v>
      </c>
      <c r="AB93" s="141">
        <v>5.083778960397467E-4</v>
      </c>
      <c r="AC93" s="141">
        <f t="shared" si="97"/>
        <v>2.7243170188739896E-4</v>
      </c>
      <c r="AD93" s="141">
        <f t="shared" si="97"/>
        <v>-2.2098007320892066E-4</v>
      </c>
      <c r="AE93" s="141">
        <f t="shared" si="97"/>
        <v>-2.5405580527149141E-4</v>
      </c>
      <c r="AF93" s="141">
        <f t="shared" si="97"/>
        <v>5.2163346845190972E-4</v>
      </c>
      <c r="AG93" s="143">
        <f t="shared" si="97"/>
        <v>4.1971469181589782E-4</v>
      </c>
      <c r="AH93" s="141">
        <f t="shared" si="97"/>
        <v>-8.6810368520673364E-4</v>
      </c>
      <c r="AI93" s="141">
        <f t="shared" si="97"/>
        <v>4.9073855916503817E-4</v>
      </c>
      <c r="AJ93" s="141">
        <f t="shared" si="97"/>
        <v>-4.6964982175268233E-5</v>
      </c>
      <c r="AK93" s="141">
        <f t="shared" si="97"/>
        <v>-8.1666831334587187E-2</v>
      </c>
      <c r="AL93" s="141"/>
      <c r="AM93" s="141"/>
      <c r="AN93" s="23"/>
      <c r="AO93" s="24"/>
      <c r="AP93" s="24"/>
      <c r="AQ93" s="141"/>
      <c r="AR93" s="141"/>
      <c r="AS93" s="141"/>
      <c r="AT93" s="141"/>
      <c r="AU93" s="141"/>
      <c r="AV93" s="141"/>
      <c r="AW93" s="141"/>
      <c r="AX93" s="141"/>
      <c r="AY93" s="140"/>
      <c r="AZ93" s="144"/>
      <c r="BA93" s="145"/>
      <c r="BB93" s="144"/>
      <c r="BC93" s="144"/>
      <c r="BD93" s="146"/>
      <c r="BE93" s="146"/>
      <c r="BF93" s="146"/>
      <c r="BG93" s="146"/>
      <c r="BH93" s="146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7"/>
      <c r="CJ93" s="147"/>
      <c r="CK93" s="148"/>
      <c r="CL93" s="148"/>
      <c r="CM93" s="147"/>
      <c r="CN93" s="147"/>
      <c r="CO93" s="147"/>
      <c r="CP93" s="149"/>
      <c r="CQ93" s="87"/>
    </row>
    <row r="94" spans="1:114" s="26" customFormat="1" hidden="1" outlineLevel="1" x14ac:dyDescent="0.3">
      <c r="A94" s="204" t="str">
        <f>A85</f>
        <v>*หมายเหตุ: รายได้สุทธิจำแนกตามสถานที่ตั้งโรงงาน</v>
      </c>
      <c r="B94" s="151"/>
      <c r="L94" s="152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4"/>
      <c r="AH94" s="155"/>
      <c r="AI94" s="155"/>
      <c r="AJ94" s="155"/>
      <c r="AK94" s="155"/>
      <c r="AL94" s="155"/>
      <c r="AM94" s="155"/>
      <c r="AN94" s="23"/>
      <c r="AO94" s="24"/>
      <c r="AP94" s="24"/>
      <c r="AQ94" s="155"/>
      <c r="AR94" s="155"/>
      <c r="AS94" s="155"/>
      <c r="AT94" s="155"/>
      <c r="AU94" s="155"/>
      <c r="AV94" s="155"/>
      <c r="AW94" s="155"/>
      <c r="AX94" s="155"/>
      <c r="AY94" s="156"/>
      <c r="AZ94" s="156"/>
      <c r="BA94" s="156"/>
      <c r="BB94" s="156"/>
      <c r="BC94" s="156"/>
      <c r="BD94" s="153"/>
      <c r="BE94" s="155"/>
      <c r="BF94" s="155"/>
      <c r="BH94" s="153"/>
      <c r="BW94" s="153"/>
      <c r="BY94" s="153"/>
      <c r="BZ94" s="153"/>
      <c r="CA94" s="157"/>
      <c r="CB94" s="153"/>
      <c r="CC94" s="153"/>
      <c r="CD94" s="153"/>
      <c r="CE94" s="153"/>
      <c r="CF94" s="153"/>
      <c r="CG94" s="153"/>
      <c r="CH94" s="153"/>
      <c r="CP94" s="158"/>
      <c r="CQ94" s="87"/>
    </row>
    <row r="95" spans="1:114" ht="25" collapsed="1" x14ac:dyDescent="0.5">
      <c r="A95" s="103" t="s">
        <v>83</v>
      </c>
      <c r="B95" s="159"/>
      <c r="C95" s="104"/>
      <c r="D95" s="104"/>
      <c r="E95" s="104"/>
      <c r="F95" s="104"/>
      <c r="G95" s="104"/>
      <c r="H95" s="104"/>
      <c r="I95" s="104"/>
      <c r="J95" s="104"/>
      <c r="K95" s="104"/>
      <c r="L95" s="152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59"/>
      <c r="AH95" s="160"/>
      <c r="AI95" s="160"/>
      <c r="AJ95" s="160"/>
      <c r="AK95" s="160"/>
      <c r="AL95" s="160"/>
      <c r="AM95" s="160"/>
      <c r="AN95" s="23"/>
      <c r="AO95" s="24"/>
      <c r="AP95" s="24"/>
      <c r="AY95" s="156"/>
      <c r="AZ95" s="156"/>
      <c r="BA95" s="156"/>
      <c r="BB95" s="156"/>
      <c r="BC95" s="156"/>
      <c r="CQ95" s="87"/>
    </row>
    <row r="96" spans="1:114" hidden="1" outlineLevel="1" x14ac:dyDescent="0.3">
      <c r="A96" s="28" t="str">
        <f>A4</f>
        <v>อัตราการผลิต  (%)</v>
      </c>
      <c r="B96" s="151"/>
      <c r="C96" s="26"/>
      <c r="D96" s="26"/>
      <c r="E96" s="26"/>
      <c r="F96" s="162">
        <f>F110/F103</f>
        <v>0.85450669004054058</v>
      </c>
      <c r="G96" s="162">
        <f t="shared" ref="G96:J96" si="99">G110/G103</f>
        <v>0.85622251032436381</v>
      </c>
      <c r="H96" s="162">
        <f t="shared" si="99"/>
        <v>0.85755162362646042</v>
      </c>
      <c r="I96" s="162">
        <f t="shared" si="99"/>
        <v>0.87693302164909614</v>
      </c>
      <c r="J96" s="162">
        <f t="shared" si="99"/>
        <v>0.87951746718383095</v>
      </c>
      <c r="K96" s="162"/>
      <c r="L96" s="31">
        <f t="shared" ref="L96:L101" si="100">L110/L103</f>
        <v>0.84814810885904757</v>
      </c>
      <c r="M96" s="30"/>
      <c r="N96" s="30"/>
      <c r="O96" s="30"/>
      <c r="P96" s="30"/>
      <c r="Q96" s="30">
        <v>0.88010352098708688</v>
      </c>
      <c r="R96" s="30">
        <v>0.85834599759902863</v>
      </c>
      <c r="S96" s="30">
        <v>0.85999642910320007</v>
      </c>
      <c r="T96" s="30">
        <v>0.8214758143037858</v>
      </c>
      <c r="U96" s="30">
        <v>0.87451649833647693</v>
      </c>
      <c r="V96" s="30">
        <v>0.89734731440210391</v>
      </c>
      <c r="W96" s="30">
        <v>0.83493498650823439</v>
      </c>
      <c r="X96" s="30">
        <v>0.82327834112375098</v>
      </c>
      <c r="Y96" s="30">
        <v>0.80049821709490365</v>
      </c>
      <c r="Z96" s="30">
        <v>0.87209041029210255</v>
      </c>
      <c r="AA96" s="30">
        <v>0.89160563184728081</v>
      </c>
      <c r="AB96" s="30">
        <v>0.85612577124500955</v>
      </c>
      <c r="AC96" s="30">
        <f t="shared" ref="AC96:AN101" si="101">AC110/AC103</f>
        <v>0.8655010426003279</v>
      </c>
      <c r="AD96" s="30">
        <f t="shared" si="101"/>
        <v>0.86582324963267276</v>
      </c>
      <c r="AE96" s="30">
        <f t="shared" si="101"/>
        <v>0.91749513217489698</v>
      </c>
      <c r="AF96" s="30">
        <f t="shared" si="101"/>
        <v>0.859016912413616</v>
      </c>
      <c r="AG96" s="29">
        <f t="shared" si="101"/>
        <v>0.87424079059129367</v>
      </c>
      <c r="AH96" s="30">
        <f t="shared" si="101"/>
        <v>0.91890137937792482</v>
      </c>
      <c r="AI96" s="30">
        <f t="shared" si="101"/>
        <v>0.86758012291725817</v>
      </c>
      <c r="AJ96" s="30">
        <f t="shared" si="101"/>
        <v>0.86191992432509912</v>
      </c>
      <c r="AK96" s="30">
        <f t="shared" si="101"/>
        <v>0.8482855509436199</v>
      </c>
      <c r="AL96" s="30">
        <f t="shared" si="101"/>
        <v>0.86663230563524241</v>
      </c>
      <c r="AM96" s="30">
        <f t="shared" si="101"/>
        <v>0.86163215077102184</v>
      </c>
      <c r="AN96" s="31">
        <f t="shared" si="101"/>
        <v>0.81423516508135396</v>
      </c>
      <c r="AO96" s="32"/>
      <c r="AP96" s="32"/>
      <c r="AQ96" s="30"/>
      <c r="AR96" s="30"/>
      <c r="AS96" s="30"/>
      <c r="AT96" s="30"/>
      <c r="AU96" s="30"/>
      <c r="AV96" s="30"/>
      <c r="AW96" s="30"/>
      <c r="AX96" s="30"/>
      <c r="AY96" s="156"/>
      <c r="AZ96" s="156"/>
      <c r="BA96" s="156"/>
      <c r="BB96" s="156"/>
      <c r="BC96" s="156"/>
      <c r="CP96" s="34"/>
      <c r="CQ96" s="87"/>
    </row>
    <row r="97" spans="1:95" hidden="1" outlineLevel="1" x14ac:dyDescent="0.3">
      <c r="A97" s="35" t="s">
        <v>29</v>
      </c>
      <c r="B97" s="151"/>
      <c r="C97" s="26"/>
      <c r="D97" s="26"/>
      <c r="E97" s="26"/>
      <c r="F97" s="162">
        <f t="shared" ref="F97:J101" si="102">F111/F104</f>
        <v>0.85989261495931302</v>
      </c>
      <c r="G97" s="162">
        <f t="shared" si="102"/>
        <v>0.85508081951370352</v>
      </c>
      <c r="H97" s="162">
        <f t="shared" si="102"/>
        <v>0.8775154356765662</v>
      </c>
      <c r="I97" s="162">
        <f t="shared" si="102"/>
        <v>0.89488854355851111</v>
      </c>
      <c r="J97" s="162">
        <f t="shared" si="102"/>
        <v>0.8772614770070698</v>
      </c>
      <c r="K97" s="162"/>
      <c r="L97" s="31">
        <f t="shared" si="100"/>
        <v>0.87534945119212537</v>
      </c>
      <c r="M97" s="30"/>
      <c r="N97" s="30"/>
      <c r="O97" s="30"/>
      <c r="P97" s="30"/>
      <c r="Q97" s="30">
        <v>0.89234653319927704</v>
      </c>
      <c r="R97" s="30">
        <v>0.86650397862545792</v>
      </c>
      <c r="S97" s="30">
        <v>0.86267778091136682</v>
      </c>
      <c r="T97" s="30">
        <v>0.81994862942380353</v>
      </c>
      <c r="U97" s="30">
        <v>0.86844089752363196</v>
      </c>
      <c r="V97" s="30">
        <v>0.88814364414304126</v>
      </c>
      <c r="W97" s="30">
        <v>0.84526178370239746</v>
      </c>
      <c r="X97" s="30">
        <v>0.82333845045826748</v>
      </c>
      <c r="Y97" s="30">
        <v>0.85032385963398915</v>
      </c>
      <c r="Z97" s="30">
        <v>0.89140936065254062</v>
      </c>
      <c r="AA97" s="30">
        <v>0.90378460290183904</v>
      </c>
      <c r="AB97" s="30">
        <v>0.85876136018745775</v>
      </c>
      <c r="AC97" s="30">
        <f t="shared" si="101"/>
        <v>0.87099475008745186</v>
      </c>
      <c r="AD97" s="30">
        <f t="shared" si="101"/>
        <v>0.9011796480516352</v>
      </c>
      <c r="AE97" s="30">
        <f t="shared" si="101"/>
        <v>0.94985327419846788</v>
      </c>
      <c r="AF97" s="30">
        <f t="shared" si="101"/>
        <v>0.85902012827984353</v>
      </c>
      <c r="AG97" s="29">
        <f t="shared" si="101"/>
        <v>0.86786689195876809</v>
      </c>
      <c r="AH97" s="30">
        <f t="shared" si="101"/>
        <v>0.92632832519085084</v>
      </c>
      <c r="AI97" s="30">
        <f t="shared" si="101"/>
        <v>0.85945269876578456</v>
      </c>
      <c r="AJ97" s="30">
        <f t="shared" si="101"/>
        <v>0.86108301239984142</v>
      </c>
      <c r="AK97" s="30">
        <f t="shared" si="101"/>
        <v>0.87910149702433171</v>
      </c>
      <c r="AL97" s="30">
        <f t="shared" si="101"/>
        <v>0.89306782586767208</v>
      </c>
      <c r="AM97" s="30">
        <f t="shared" si="101"/>
        <v>0.90128610731884384</v>
      </c>
      <c r="AN97" s="31">
        <f t="shared" si="101"/>
        <v>0.82366425099506146</v>
      </c>
      <c r="AO97" s="32"/>
      <c r="AP97" s="32"/>
      <c r="AQ97" s="30"/>
      <c r="AR97" s="30"/>
      <c r="AS97" s="30"/>
      <c r="AT97" s="30"/>
      <c r="AU97" s="30"/>
      <c r="AV97" s="30"/>
      <c r="AW97" s="30"/>
      <c r="AX97" s="30"/>
      <c r="AY97" s="156"/>
      <c r="AZ97" s="156"/>
      <c r="BA97" s="156"/>
      <c r="BB97" s="156"/>
      <c r="BC97" s="156"/>
      <c r="CP97" s="34"/>
      <c r="CQ97" s="87"/>
    </row>
    <row r="98" spans="1:95" hidden="1" outlineLevel="1" x14ac:dyDescent="0.3">
      <c r="A98" s="35" t="s">
        <v>30</v>
      </c>
      <c r="B98" s="151"/>
      <c r="C98" s="26"/>
      <c r="D98" s="26"/>
      <c r="E98" s="26"/>
      <c r="F98" s="162">
        <f t="shared" si="102"/>
        <v>1.0203826363636364</v>
      </c>
      <c r="G98" s="162">
        <f t="shared" si="102"/>
        <v>0.8683838963453725</v>
      </c>
      <c r="H98" s="162">
        <f t="shared" si="102"/>
        <v>0.74147518181841443</v>
      </c>
      <c r="I98" s="162">
        <f t="shared" si="102"/>
        <v>0.8697027454545454</v>
      </c>
      <c r="J98" s="162">
        <f t="shared" si="102"/>
        <v>0.93676619475423262</v>
      </c>
      <c r="K98" s="162"/>
      <c r="L98" s="31">
        <f t="shared" si="100"/>
        <v>0.74975837438670179</v>
      </c>
      <c r="M98" s="30"/>
      <c r="N98" s="30"/>
      <c r="O98" s="30"/>
      <c r="P98" s="30"/>
      <c r="Q98" s="30">
        <v>1.0425151383838382</v>
      </c>
      <c r="R98" s="30">
        <v>0.96930836663336661</v>
      </c>
      <c r="S98" s="30">
        <v>1.0437726106719369</v>
      </c>
      <c r="T98" s="30">
        <v>1.0258604160079052</v>
      </c>
      <c r="U98" s="30">
        <v>1.0237654342474929</v>
      </c>
      <c r="V98" s="30">
        <v>1.0071435566180027</v>
      </c>
      <c r="W98" s="30">
        <v>0.69504915445788851</v>
      </c>
      <c r="X98" s="30">
        <v>0.75246355675459431</v>
      </c>
      <c r="Y98" s="30">
        <v>0.11370819189788917</v>
      </c>
      <c r="Z98" s="30">
        <v>0.83035975826282682</v>
      </c>
      <c r="AA98" s="30">
        <v>1.0158231324110674</v>
      </c>
      <c r="AB98" s="30">
        <v>0.99332867292582472</v>
      </c>
      <c r="AC98" s="30">
        <f t="shared" si="101"/>
        <v>0.83550402424242409</v>
      </c>
      <c r="AD98" s="30">
        <f t="shared" si="101"/>
        <v>0.50309711190597917</v>
      </c>
      <c r="AE98" s="30">
        <f t="shared" si="101"/>
        <v>1.0296489139849359</v>
      </c>
      <c r="AF98" s="30">
        <f t="shared" si="101"/>
        <v>1.105832637380791</v>
      </c>
      <c r="AG98" s="29">
        <f t="shared" si="101"/>
        <v>0.98522193625802224</v>
      </c>
      <c r="AH98" s="30">
        <f t="shared" si="101"/>
        <v>0.94116318392063725</v>
      </c>
      <c r="AI98" s="30">
        <f t="shared" si="101"/>
        <v>0.86320218355020994</v>
      </c>
      <c r="AJ98" s="30">
        <f t="shared" si="101"/>
        <v>0.95857865433343126</v>
      </c>
      <c r="AK98" s="30">
        <f t="shared" si="101"/>
        <v>0.22226051273632785</v>
      </c>
      <c r="AL98" s="30">
        <f t="shared" si="101"/>
        <v>0.75263398632309408</v>
      </c>
      <c r="AM98" s="30">
        <f t="shared" si="101"/>
        <v>0.91013155678048174</v>
      </c>
      <c r="AN98" s="31">
        <f t="shared" si="101"/>
        <v>1.1025713535399</v>
      </c>
      <c r="AO98" s="32"/>
      <c r="AP98" s="32"/>
      <c r="AQ98" s="30"/>
      <c r="AR98" s="30"/>
      <c r="AS98" s="30"/>
      <c r="AT98" s="30"/>
      <c r="AU98" s="30"/>
      <c r="AV98" s="30"/>
      <c r="AW98" s="30"/>
      <c r="AX98" s="30"/>
      <c r="AY98" s="156"/>
      <c r="AZ98" s="156"/>
      <c r="BA98" s="156"/>
      <c r="BB98" s="156"/>
      <c r="BC98" s="156"/>
      <c r="CP98" s="34"/>
      <c r="CQ98" s="87"/>
    </row>
    <row r="99" spans="1:95" hidden="1" outlineLevel="1" x14ac:dyDescent="0.3">
      <c r="A99" s="35" t="s">
        <v>31</v>
      </c>
      <c r="B99" s="151"/>
      <c r="C99" s="26"/>
      <c r="D99" s="26"/>
      <c r="E99" s="26"/>
      <c r="F99" s="162">
        <f t="shared" si="102"/>
        <v>0.70515128003408933</v>
      </c>
      <c r="G99" s="162">
        <f t="shared" si="102"/>
        <v>0.80637749577637108</v>
      </c>
      <c r="H99" s="162">
        <f t="shared" si="102"/>
        <v>0.72504823638426197</v>
      </c>
      <c r="I99" s="162">
        <f t="shared" si="102"/>
        <v>0.74115477146789066</v>
      </c>
      <c r="J99" s="162">
        <f t="shared" si="102"/>
        <v>0.84612917242327723</v>
      </c>
      <c r="K99" s="162"/>
      <c r="L99" s="31">
        <f t="shared" si="100"/>
        <v>0.68676604876282921</v>
      </c>
      <c r="M99" s="30"/>
      <c r="N99" s="30"/>
      <c r="O99" s="30"/>
      <c r="P99" s="30"/>
      <c r="Q99" s="30">
        <v>0.66637510552913171</v>
      </c>
      <c r="R99" s="30">
        <v>0.74225012844243188</v>
      </c>
      <c r="S99" s="30">
        <v>0.82350482937386804</v>
      </c>
      <c r="T99" s="30">
        <v>0.58074558025303757</v>
      </c>
      <c r="U99" s="30">
        <v>0.7937214544084138</v>
      </c>
      <c r="V99" s="30">
        <v>0.86982637357031944</v>
      </c>
      <c r="W99" s="30">
        <v>0.77628957701228529</v>
      </c>
      <c r="X99" s="30">
        <v>0.79192975296924484</v>
      </c>
      <c r="Y99" s="30">
        <v>0.78061484581953755</v>
      </c>
      <c r="Z99" s="30">
        <v>0.71691568819210227</v>
      </c>
      <c r="AA99" s="30">
        <v>0.67863562053973303</v>
      </c>
      <c r="AB99" s="30">
        <v>0.73976316619787841</v>
      </c>
      <c r="AC99" s="30">
        <f t="shared" si="101"/>
        <v>0.83609888692922341</v>
      </c>
      <c r="AD99" s="30">
        <f t="shared" si="101"/>
        <v>0.71654329080033408</v>
      </c>
      <c r="AE99" s="30">
        <f t="shared" si="101"/>
        <v>0.77696381462390907</v>
      </c>
      <c r="AF99" s="30">
        <f t="shared" si="101"/>
        <v>0.65007655152207122</v>
      </c>
      <c r="AG99" s="29">
        <f t="shared" si="101"/>
        <v>0.80866540750347093</v>
      </c>
      <c r="AH99" s="30">
        <f t="shared" si="101"/>
        <v>0.8334155739884247</v>
      </c>
      <c r="AI99" s="30">
        <f t="shared" si="101"/>
        <v>0.90362232958561828</v>
      </c>
      <c r="AJ99" s="30">
        <f t="shared" si="101"/>
        <v>0.83751935414767897</v>
      </c>
      <c r="AK99" s="30">
        <f t="shared" si="101"/>
        <v>0.78391113220879316</v>
      </c>
      <c r="AL99" s="30">
        <f t="shared" si="101"/>
        <v>0.57358205786495631</v>
      </c>
      <c r="AM99" s="30">
        <f t="shared" si="101"/>
        <v>0.69515024469305176</v>
      </c>
      <c r="AN99" s="31">
        <f t="shared" si="101"/>
        <v>0.70349835078138445</v>
      </c>
      <c r="AO99" s="32"/>
      <c r="AP99" s="32"/>
      <c r="AQ99" s="30"/>
      <c r="AR99" s="30"/>
      <c r="AS99" s="30"/>
      <c r="AT99" s="30"/>
      <c r="AU99" s="30"/>
      <c r="AV99" s="30"/>
      <c r="AW99" s="30"/>
      <c r="AX99" s="30"/>
      <c r="AY99" s="156"/>
      <c r="AZ99" s="156"/>
      <c r="BA99" s="156"/>
      <c r="BB99" s="156"/>
      <c r="BC99" s="156"/>
      <c r="CP99" s="34"/>
      <c r="CQ99" s="87"/>
    </row>
    <row r="100" spans="1:95" hidden="1" outlineLevel="1" x14ac:dyDescent="0.3">
      <c r="A100" s="35" t="s">
        <v>32</v>
      </c>
      <c r="B100" s="151"/>
      <c r="C100" s="26"/>
      <c r="D100" s="26"/>
      <c r="E100" s="26"/>
      <c r="F100" s="162">
        <f t="shared" si="102"/>
        <v>0.81976236295792215</v>
      </c>
      <c r="G100" s="162">
        <f t="shared" si="102"/>
        <v>0.7243301736891129</v>
      </c>
      <c r="H100" s="162">
        <f t="shared" si="102"/>
        <v>0.65438548275747688</v>
      </c>
      <c r="I100" s="162">
        <f t="shared" si="102"/>
        <v>0.65682081687208005</v>
      </c>
      <c r="J100" s="162">
        <f t="shared" si="102"/>
        <v>0.60552615994144321</v>
      </c>
      <c r="K100" s="162"/>
      <c r="L100" s="31">
        <f t="shared" si="100"/>
        <v>0.7611641179098928</v>
      </c>
      <c r="M100" s="30"/>
      <c r="N100" s="30"/>
      <c r="O100" s="30"/>
      <c r="P100" s="30"/>
      <c r="Q100" s="30">
        <v>0.71715041507024269</v>
      </c>
      <c r="R100" s="30">
        <v>0.94997844764011785</v>
      </c>
      <c r="S100" s="30">
        <v>0.7777586513883783</v>
      </c>
      <c r="T100" s="30">
        <v>0.83105242041145044</v>
      </c>
      <c r="U100" s="30">
        <v>0.72466844028840638</v>
      </c>
      <c r="V100" s="30">
        <v>0.79752846098251839</v>
      </c>
      <c r="W100" s="30">
        <v>0.67568362841345186</v>
      </c>
      <c r="X100" s="30">
        <v>0.70024315225133604</v>
      </c>
      <c r="Y100" s="30">
        <v>0.58030803360735705</v>
      </c>
      <c r="Z100" s="30">
        <v>0.72659267511088244</v>
      </c>
      <c r="AA100" s="30">
        <v>0.67101274747675421</v>
      </c>
      <c r="AB100" s="30">
        <v>0.63880295629201422</v>
      </c>
      <c r="AC100" s="30">
        <f t="shared" si="101"/>
        <v>0.54504162576667481</v>
      </c>
      <c r="AD100" s="30">
        <f t="shared" si="101"/>
        <v>0.88118130628117586</v>
      </c>
      <c r="AE100" s="30">
        <f t="shared" si="101"/>
        <v>0.51473109448997145</v>
      </c>
      <c r="AF100" s="30">
        <f t="shared" si="101"/>
        <v>0.68633795950700061</v>
      </c>
      <c r="AG100" s="29">
        <f t="shared" si="101"/>
        <v>0.55992172697862075</v>
      </c>
      <c r="AH100" s="30">
        <f t="shared" si="101"/>
        <v>0.6075514664468965</v>
      </c>
      <c r="AI100" s="30">
        <f t="shared" si="101"/>
        <v>0.59457826999959174</v>
      </c>
      <c r="AJ100" s="30">
        <f t="shared" si="101"/>
        <v>0.65315050460074797</v>
      </c>
      <c r="AK100" s="30">
        <f t="shared" si="101"/>
        <v>0.76333519300881092</v>
      </c>
      <c r="AL100" s="30">
        <f t="shared" si="101"/>
        <v>0.80433698605892945</v>
      </c>
      <c r="AM100" s="30">
        <f t="shared" si="101"/>
        <v>0.73926702512315212</v>
      </c>
      <c r="AN100" s="31">
        <f t="shared" si="101"/>
        <v>0.73940467958935385</v>
      </c>
      <c r="AO100" s="32"/>
      <c r="AP100" s="32"/>
      <c r="AQ100" s="30"/>
      <c r="AR100" s="30"/>
      <c r="AS100" s="30"/>
      <c r="AT100" s="30"/>
      <c r="AU100" s="30"/>
      <c r="AV100" s="30"/>
      <c r="AW100" s="30"/>
      <c r="AX100" s="30"/>
      <c r="AY100" s="156"/>
      <c r="AZ100" s="156"/>
      <c r="BA100" s="156"/>
      <c r="BB100" s="156"/>
      <c r="BC100" s="156"/>
      <c r="CP100" s="34"/>
      <c r="CQ100" s="87"/>
    </row>
    <row r="101" spans="1:95" hidden="1" outlineLevel="1" x14ac:dyDescent="0.3">
      <c r="A101" s="35" t="s">
        <v>33</v>
      </c>
      <c r="B101" s="151"/>
      <c r="C101" s="26"/>
      <c r="D101" s="26"/>
      <c r="E101" s="26"/>
      <c r="F101" s="162">
        <f t="shared" si="102"/>
        <v>0.83208607546639846</v>
      </c>
      <c r="G101" s="162">
        <f t="shared" si="102"/>
        <v>0.88730565475438272</v>
      </c>
      <c r="H101" s="162">
        <f t="shared" si="102"/>
        <v>0.88313899927313655</v>
      </c>
      <c r="I101" s="162">
        <f t="shared" si="102"/>
        <v>0.88086706932011793</v>
      </c>
      <c r="J101" s="162">
        <f t="shared" si="102"/>
        <v>0.94328722697526668</v>
      </c>
      <c r="K101" s="162"/>
      <c r="L101" s="31">
        <f t="shared" si="100"/>
        <v>0.82777462922234835</v>
      </c>
      <c r="M101" s="30"/>
      <c r="N101" s="30"/>
      <c r="O101" s="30"/>
      <c r="P101" s="30"/>
      <c r="Q101" s="30">
        <v>0.87866937768999198</v>
      </c>
      <c r="R101" s="30">
        <v>0.82476916980539638</v>
      </c>
      <c r="S101" s="30">
        <v>0.78896220689676733</v>
      </c>
      <c r="T101" s="30">
        <v>0.84757264412986622</v>
      </c>
      <c r="U101" s="30">
        <v>0.8786956321064856</v>
      </c>
      <c r="V101" s="30">
        <v>0.90988398255562986</v>
      </c>
      <c r="W101" s="30">
        <v>0.88313358049666679</v>
      </c>
      <c r="X101" s="30">
        <v>0.8765787197606596</v>
      </c>
      <c r="Y101" s="30">
        <v>0.87589411084010449</v>
      </c>
      <c r="Z101" s="30">
        <v>0.87449884873068351</v>
      </c>
      <c r="AA101" s="30">
        <v>0.90728010510564017</v>
      </c>
      <c r="AB101" s="30">
        <v>0.87466425199673781</v>
      </c>
      <c r="AC101" s="30">
        <f t="shared" si="101"/>
        <v>0.90653798741636515</v>
      </c>
      <c r="AD101" s="30">
        <f t="shared" si="101"/>
        <v>0.90027786653771524</v>
      </c>
      <c r="AE101" s="30">
        <f t="shared" si="101"/>
        <v>0.82059422914908509</v>
      </c>
      <c r="AF101" s="30">
        <f t="shared" si="101"/>
        <v>0.89773846697054738</v>
      </c>
      <c r="AG101" s="29">
        <f t="shared" si="101"/>
        <v>0.97010634858081446</v>
      </c>
      <c r="AH101" s="30">
        <f t="shared" si="101"/>
        <v>0.97437872786965507</v>
      </c>
      <c r="AI101" s="30">
        <f t="shared" si="101"/>
        <v>0.95305363287690359</v>
      </c>
      <c r="AJ101" s="30">
        <f t="shared" si="101"/>
        <v>0.88527700975851642</v>
      </c>
      <c r="AK101" s="30">
        <f t="shared" si="101"/>
        <v>0.91139460361719837</v>
      </c>
      <c r="AL101" s="30">
        <f t="shared" si="101"/>
        <v>0.9333640974281785</v>
      </c>
      <c r="AM101" s="30">
        <f t="shared" si="101"/>
        <v>0.76177552833895246</v>
      </c>
      <c r="AN101" s="31">
        <f t="shared" si="101"/>
        <v>0.76128451475946191</v>
      </c>
      <c r="AO101" s="32"/>
      <c r="AP101" s="32"/>
      <c r="AQ101" s="30"/>
      <c r="AR101" s="30"/>
      <c r="AS101" s="30"/>
      <c r="AT101" s="30"/>
      <c r="AU101" s="30"/>
      <c r="AV101" s="30"/>
      <c r="AW101" s="30"/>
      <c r="AX101" s="30"/>
      <c r="AY101" s="156"/>
      <c r="AZ101" s="156"/>
      <c r="BA101" s="156"/>
      <c r="BB101" s="156"/>
      <c r="BC101" s="156"/>
      <c r="CP101" s="34"/>
      <c r="CQ101" s="87"/>
    </row>
    <row r="102" spans="1:95" hidden="1" outlineLevel="1" x14ac:dyDescent="0.3">
      <c r="A102" s="150"/>
      <c r="B102" s="151"/>
      <c r="C102" s="26"/>
      <c r="D102" s="26"/>
      <c r="E102" s="26"/>
      <c r="F102" s="26"/>
      <c r="G102" s="26"/>
      <c r="H102" s="26"/>
      <c r="I102" s="26"/>
      <c r="J102" s="26"/>
      <c r="K102" s="26"/>
      <c r="L102" s="152"/>
      <c r="AG102" s="151"/>
      <c r="AM102" s="69"/>
      <c r="AN102" s="23"/>
      <c r="AO102" s="24"/>
      <c r="AP102" s="24"/>
      <c r="AY102" s="156"/>
      <c r="AZ102" s="156"/>
      <c r="BA102" s="156"/>
      <c r="BB102" s="156"/>
      <c r="BC102" s="156"/>
      <c r="CQ102" s="87"/>
    </row>
    <row r="103" spans="1:95" hidden="1" outlineLevel="1" x14ac:dyDescent="0.3">
      <c r="A103" s="203" t="str">
        <f>A10</f>
        <v>กำลังการผลิต  (ล้านตัน)</v>
      </c>
      <c r="B103" s="151"/>
      <c r="C103" s="26"/>
      <c r="D103" s="26"/>
      <c r="E103" s="26"/>
      <c r="F103" s="163">
        <f>'[24]Segments Analysis in USD'!F103</f>
        <v>7.3134795360273976</v>
      </c>
      <c r="G103" s="163">
        <f>'[24]Segments Analysis in USD'!G103</f>
        <v>8.2030046986301368</v>
      </c>
      <c r="H103" s="163">
        <f>'[24]Segments Analysis in USD'!H103</f>
        <v>10.178894686942213</v>
      </c>
      <c r="I103" s="163">
        <f>'[24]Segments Analysis in USD'!I103</f>
        <v>10.380801593413702</v>
      </c>
      <c r="J103" s="163">
        <f>'[24]Segments Analysis in USD'!J103</f>
        <v>11.846721627691679</v>
      </c>
      <c r="K103" s="163"/>
      <c r="L103" s="46">
        <f>SUM(AK103:AN103)</f>
        <v>14.548759004835595</v>
      </c>
      <c r="M103" s="164"/>
      <c r="N103" s="164"/>
      <c r="O103" s="164"/>
      <c r="P103" s="164"/>
      <c r="Q103" s="164">
        <v>1.7105368915256145</v>
      </c>
      <c r="R103" s="164">
        <v>1.84872394633252</v>
      </c>
      <c r="S103" s="164">
        <v>1.8982819518243572</v>
      </c>
      <c r="T103" s="164">
        <v>1.8559367463449052</v>
      </c>
      <c r="U103" s="164">
        <v>1.8601375068493151</v>
      </c>
      <c r="V103" s="164">
        <v>2.0221659753424657</v>
      </c>
      <c r="W103" s="164">
        <v>2.157687594520548</v>
      </c>
      <c r="X103" s="164">
        <v>2.1630136219178078</v>
      </c>
      <c r="Y103" s="164">
        <v>2.2045906940386901</v>
      </c>
      <c r="Z103" s="164">
        <v>2.6595395708522105</v>
      </c>
      <c r="AA103" s="164">
        <v>2.6688661836283973</v>
      </c>
      <c r="AB103" s="164">
        <v>2.6458982384229177</v>
      </c>
      <c r="AC103" s="164">
        <f>'[24]Segments Analysis in USD'!AC103</f>
        <v>2.5281743660283831</v>
      </c>
      <c r="AD103" s="164">
        <f>'[24]Segments Analysis in USD'!AD103</f>
        <v>2.5673803761454876</v>
      </c>
      <c r="AE103" s="164">
        <f>'[24]Segments Analysis in USD'!AE103</f>
        <v>2.6012438064418326</v>
      </c>
      <c r="AF103" s="164">
        <f>'[24]Segments Analysis in USD'!AF103</f>
        <v>2.684003044797997</v>
      </c>
      <c r="AG103" s="105">
        <f>'[24]Segments Analysis in USD'!AG103</f>
        <v>2.659591722756026</v>
      </c>
      <c r="AH103" s="60">
        <f>'[24]Segments Analysis in USD'!AH103</f>
        <v>2.770971289842965</v>
      </c>
      <c r="AI103" s="60">
        <f>'[24]Segments Analysis in USD'!AI103</f>
        <v>3.1466637336422321</v>
      </c>
      <c r="AJ103" s="60">
        <f>'[24]Segments Analysis in USD'!AJ103</f>
        <v>3.2694948814504525</v>
      </c>
      <c r="AK103" s="60">
        <v>3.4967181276910315</v>
      </c>
      <c r="AL103" s="60">
        <f>AL10</f>
        <v>3.6323109643000802</v>
      </c>
      <c r="AM103" s="60">
        <f>AM10</f>
        <v>3.8821864694022752</v>
      </c>
      <c r="AN103" s="45">
        <f>AN10</f>
        <v>3.5375434434422086</v>
      </c>
      <c r="AO103" s="61"/>
      <c r="AP103" s="61"/>
      <c r="AQ103" s="38"/>
      <c r="AR103" s="38"/>
      <c r="AS103" s="38"/>
      <c r="AT103" s="38"/>
      <c r="AU103" s="38"/>
      <c r="AV103" s="38"/>
      <c r="AW103" s="38"/>
      <c r="AX103" s="60"/>
      <c r="AY103" s="156"/>
      <c r="AZ103" s="156"/>
      <c r="BA103" s="156"/>
      <c r="BB103" s="156"/>
      <c r="BC103" s="156"/>
      <c r="CJ103" s="33"/>
      <c r="CK103" s="33"/>
      <c r="CL103" s="33"/>
      <c r="CM103" s="33"/>
      <c r="CN103" s="33"/>
      <c r="CP103" s="165"/>
      <c r="CQ103" s="87"/>
    </row>
    <row r="104" spans="1:95" hidden="1" outlineLevel="1" x14ac:dyDescent="0.3">
      <c r="A104" s="150" t="s">
        <v>29</v>
      </c>
      <c r="B104" s="151"/>
      <c r="C104" s="26"/>
      <c r="D104" s="26"/>
      <c r="E104" s="26"/>
      <c r="F104" s="163">
        <f>'[24]Segments Analysis in USD'!F104</f>
        <v>4.9535969087390601</v>
      </c>
      <c r="G104" s="163">
        <f>'[24]Segments Analysis in USD'!G104</f>
        <v>5.8647253580309915</v>
      </c>
      <c r="H104" s="163">
        <f>'[24]Segments Analysis in USD'!H104</f>
        <v>7.5059448371180011</v>
      </c>
      <c r="I104" s="163">
        <f>'[24]Segments Analysis in USD'!I104</f>
        <v>7.6479550689225952</v>
      </c>
      <c r="J104" s="163">
        <f>'[24]Segments Analysis in USD'!J104</f>
        <v>8.8963408827635053</v>
      </c>
      <c r="K104" s="163"/>
      <c r="L104" s="46">
        <v>10.698205869405443</v>
      </c>
      <c r="M104" s="164"/>
      <c r="N104" s="164"/>
      <c r="O104" s="164"/>
      <c r="P104" s="164"/>
      <c r="Q104" s="164">
        <v>1.1754633698630137</v>
      </c>
      <c r="R104" s="164">
        <v>1.2457080817012267</v>
      </c>
      <c r="S104" s="164">
        <v>1.2818209434254713</v>
      </c>
      <c r="T104" s="164">
        <v>1.2506045137493476</v>
      </c>
      <c r="U104" s="164">
        <v>1.3085578221975027</v>
      </c>
      <c r="V104" s="164">
        <v>1.437365968262361</v>
      </c>
      <c r="W104" s="164">
        <v>1.5504891864798862</v>
      </c>
      <c r="X104" s="164">
        <v>1.5683123810912418</v>
      </c>
      <c r="Y104" s="164">
        <v>1.5874290938059175</v>
      </c>
      <c r="Z104" s="164">
        <v>1.9826823389097059</v>
      </c>
      <c r="AA104" s="164">
        <v>1.9863172353992091</v>
      </c>
      <c r="AB104" s="164">
        <v>1.9495161690031697</v>
      </c>
      <c r="AC104" s="164">
        <f>'[24]Segments Analysis in USD'!AC104</f>
        <v>1.8826772716757998</v>
      </c>
      <c r="AD104" s="164">
        <f>'[24]Segments Analysis in USD'!AD104</f>
        <v>1.8795377175242745</v>
      </c>
      <c r="AE104" s="164">
        <f>'[24]Segments Analysis in USD'!AE104</f>
        <v>1.8994715937878535</v>
      </c>
      <c r="AF104" s="164">
        <f>'[24]Segments Analysis in USD'!AF104</f>
        <v>1.9862684859346675</v>
      </c>
      <c r="AG104" s="105">
        <f>'[24]Segments Analysis in USD'!AG104</f>
        <v>1.9609642265712106</v>
      </c>
      <c r="AH104" s="60">
        <f>'[24]Segments Analysis in USD'!AH104</f>
        <v>2.0617512537799092</v>
      </c>
      <c r="AI104" s="60">
        <f>'[24]Segments Analysis in USD'!AI104</f>
        <v>2.3881383284692181</v>
      </c>
      <c r="AJ104" s="60">
        <f>'[24]Segments Analysis in USD'!AJ104</f>
        <v>2.4854870739431649</v>
      </c>
      <c r="AK104" s="60">
        <v>2.6542879107731814</v>
      </c>
      <c r="AL104" s="60">
        <v>2.7440954801318487</v>
      </c>
      <c r="AM104" s="60">
        <v>2.7742503755179122</v>
      </c>
      <c r="AN104" s="46">
        <f>L104-(AK104+AL104+AM104)</f>
        <v>2.5255721029825011</v>
      </c>
      <c r="AO104" s="166"/>
      <c r="AP104" s="166"/>
      <c r="AQ104" s="38"/>
      <c r="AR104" s="38"/>
      <c r="AS104" s="38"/>
      <c r="AT104" s="38"/>
      <c r="AU104" s="38"/>
      <c r="AV104" s="38"/>
      <c r="AW104" s="38"/>
      <c r="AX104" s="60"/>
      <c r="AY104" s="156"/>
      <c r="AZ104" s="156"/>
      <c r="BA104" s="156"/>
      <c r="BB104" s="156"/>
      <c r="BC104" s="156"/>
      <c r="CJ104" s="33"/>
      <c r="CK104" s="33"/>
      <c r="CL104" s="33"/>
      <c r="CM104" s="33"/>
      <c r="CN104" s="33"/>
      <c r="CP104" s="165"/>
      <c r="CQ104" s="87"/>
    </row>
    <row r="105" spans="1:95" hidden="1" outlineLevel="1" x14ac:dyDescent="0.3">
      <c r="A105" s="150" t="s">
        <v>30</v>
      </c>
      <c r="B105" s="151"/>
      <c r="C105" s="26"/>
      <c r="D105" s="26"/>
      <c r="E105" s="26"/>
      <c r="F105" s="163">
        <f>'[24]Segments Analysis in USD'!F105</f>
        <v>0.55000000000000004</v>
      </c>
      <c r="G105" s="163">
        <f>'[24]Segments Analysis in USD'!G105</f>
        <v>0.55000000000000016</v>
      </c>
      <c r="H105" s="163">
        <f>'[24]Segments Analysis in USD'!H105</f>
        <v>0.55000000000000016</v>
      </c>
      <c r="I105" s="163">
        <f>'[24]Segments Analysis in USD'!I105</f>
        <v>0.55000000000000004</v>
      </c>
      <c r="J105" s="163">
        <f>'[24]Segments Analysis in USD'!J105</f>
        <v>0.55000000000000004</v>
      </c>
      <c r="K105" s="163"/>
      <c r="L105" s="46">
        <v>0.55000000000000004</v>
      </c>
      <c r="M105" s="164"/>
      <c r="N105" s="164"/>
      <c r="O105" s="164"/>
      <c r="P105" s="164"/>
      <c r="Q105" s="164">
        <v>0.13561643835616438</v>
      </c>
      <c r="R105" s="164">
        <v>0.13712328767123289</v>
      </c>
      <c r="S105" s="164">
        <v>0.13863013698630136</v>
      </c>
      <c r="T105" s="164">
        <v>0.13863013698630136</v>
      </c>
      <c r="U105" s="164">
        <v>0.13561643835616441</v>
      </c>
      <c r="V105" s="164">
        <v>0.13712328767123289</v>
      </c>
      <c r="W105" s="164">
        <v>0.13863013698630136</v>
      </c>
      <c r="X105" s="164">
        <v>0.13863013698630136</v>
      </c>
      <c r="Y105" s="164">
        <v>0.13561643835616441</v>
      </c>
      <c r="Z105" s="164">
        <v>0.13712328767123289</v>
      </c>
      <c r="AA105" s="164">
        <v>0.13863013698630136</v>
      </c>
      <c r="AB105" s="164">
        <v>0.13863013698630136</v>
      </c>
      <c r="AC105" s="164">
        <f>'[24]Segments Analysis in USD'!AC105</f>
        <v>0.13561643835616441</v>
      </c>
      <c r="AD105" s="164">
        <f>'[24]Segments Analysis in USD'!AD105</f>
        <v>0.13712328767123289</v>
      </c>
      <c r="AE105" s="164">
        <f>'[24]Segments Analysis in USD'!AE105</f>
        <v>0.13863013698630133</v>
      </c>
      <c r="AF105" s="164">
        <f>'[24]Segments Analysis in USD'!AF105</f>
        <v>0.13863013698630133</v>
      </c>
      <c r="AG105" s="105">
        <f>'[24]Segments Analysis in USD'!AG105</f>
        <v>0.13561643835616441</v>
      </c>
      <c r="AH105" s="60">
        <f>'[24]Segments Analysis in USD'!AH105</f>
        <v>0.13712328767123289</v>
      </c>
      <c r="AI105" s="60">
        <f>'[24]Segments Analysis in USD'!AI105</f>
        <v>0.13863013698630133</v>
      </c>
      <c r="AJ105" s="60">
        <f>'[24]Segments Analysis in USD'!AJ105</f>
        <v>0.13863013698630133</v>
      </c>
      <c r="AK105" s="60">
        <v>0.13561643835616441</v>
      </c>
      <c r="AL105" s="60">
        <v>0.13712328767123291</v>
      </c>
      <c r="AM105" s="60">
        <v>0.13863013698630136</v>
      </c>
      <c r="AN105" s="46">
        <f>L105-(AK105+AL105+AM105)</f>
        <v>0.13863013698630133</v>
      </c>
      <c r="AO105" s="166"/>
      <c r="AP105" s="166"/>
      <c r="AQ105" s="38"/>
      <c r="AR105" s="38"/>
      <c r="AS105" s="38"/>
      <c r="AT105" s="38"/>
      <c r="AU105" s="38"/>
      <c r="AV105" s="38"/>
      <c r="AW105" s="38"/>
      <c r="AX105" s="60"/>
      <c r="AY105" s="156"/>
      <c r="AZ105" s="156"/>
      <c r="BA105" s="156"/>
      <c r="BB105" s="156"/>
      <c r="BC105" s="156"/>
      <c r="CJ105" s="33"/>
      <c r="CK105" s="33"/>
      <c r="CL105" s="33"/>
      <c r="CM105" s="33"/>
      <c r="CN105" s="33"/>
      <c r="CP105" s="165"/>
      <c r="CQ105" s="87"/>
    </row>
    <row r="106" spans="1:95" hidden="1" outlineLevel="1" x14ac:dyDescent="0.3">
      <c r="A106" s="150" t="s">
        <v>31</v>
      </c>
      <c r="B106" s="151"/>
      <c r="C106" s="26"/>
      <c r="D106" s="26"/>
      <c r="E106" s="26"/>
      <c r="F106" s="163">
        <f>'[24]Segments Analysis in USD'!F106</f>
        <v>0.60055170569856675</v>
      </c>
      <c r="G106" s="163">
        <f>'[24]Segments Analysis in USD'!G106</f>
        <v>0.46623587803380839</v>
      </c>
      <c r="H106" s="163">
        <f>'[24]Segments Analysis in USD'!H106</f>
        <v>0.68668290315119662</v>
      </c>
      <c r="I106" s="163">
        <f>'[24]Segments Analysis in USD'!I106</f>
        <v>0.72352580569230251</v>
      </c>
      <c r="J106" s="163">
        <f>'[24]Segments Analysis in USD'!J106</f>
        <v>0.76319130521214373</v>
      </c>
      <c r="K106" s="163"/>
      <c r="L106" s="46">
        <v>1.0710459512098287</v>
      </c>
      <c r="M106" s="164"/>
      <c r="N106" s="164"/>
      <c r="O106" s="164"/>
      <c r="P106" s="164"/>
      <c r="Q106" s="164">
        <v>0.15251991882154253</v>
      </c>
      <c r="R106" s="164">
        <v>0.15179234961727381</v>
      </c>
      <c r="S106" s="164">
        <v>0.15297745502692933</v>
      </c>
      <c r="T106" s="164">
        <v>0.14326198223282099</v>
      </c>
      <c r="U106" s="164">
        <v>0.11614985176218105</v>
      </c>
      <c r="V106" s="164">
        <v>0.10912982738195399</v>
      </c>
      <c r="W106" s="164">
        <v>0.12614273448946525</v>
      </c>
      <c r="X106" s="164">
        <v>0.11481346440020809</v>
      </c>
      <c r="Y106" s="164">
        <v>0.12740990335071425</v>
      </c>
      <c r="Z106" s="164">
        <v>0.18250702116723658</v>
      </c>
      <c r="AA106" s="164">
        <v>0.18223493196782359</v>
      </c>
      <c r="AB106" s="164">
        <v>0.19453104666542223</v>
      </c>
      <c r="AC106" s="164">
        <f>'[24]Segments Analysis in USD'!AC106</f>
        <v>0.15541582145533914</v>
      </c>
      <c r="AD106" s="164">
        <f>'[24]Segments Analysis in USD'!AD106</f>
        <v>0.18952484737403022</v>
      </c>
      <c r="AE106" s="164">
        <f>'[24]Segments Analysis in USD'!AE106</f>
        <v>0.19221416860602938</v>
      </c>
      <c r="AF106" s="164">
        <f>'[24]Segments Analysis in USD'!AF106</f>
        <v>0.18637096825690391</v>
      </c>
      <c r="AG106" s="105">
        <f>'[24]Segments Analysis in USD'!AG106</f>
        <v>0.18766848031563488</v>
      </c>
      <c r="AH106" s="60">
        <f>'[24]Segments Analysis in USD'!AH106</f>
        <v>0.18719350601450679</v>
      </c>
      <c r="AI106" s="60">
        <f>'[24]Segments Analysis in USD'!AI106</f>
        <v>0.19294314176701466</v>
      </c>
      <c r="AJ106" s="60">
        <f>'[24]Segments Analysis in USD'!AJ106</f>
        <v>0.19538617711498735</v>
      </c>
      <c r="AK106" s="60">
        <v>0.24656040155558548</v>
      </c>
      <c r="AL106" s="60">
        <v>0.27282976370376766</v>
      </c>
      <c r="AM106" s="60">
        <v>0.2758278929752378</v>
      </c>
      <c r="AN106" s="46">
        <f>L106-(AK106+AL106+AM106)</f>
        <v>0.2758278929752378</v>
      </c>
      <c r="AO106" s="166"/>
      <c r="AP106" s="166"/>
      <c r="AQ106" s="38"/>
      <c r="AR106" s="38"/>
      <c r="AS106" s="38"/>
      <c r="AT106" s="38"/>
      <c r="AU106" s="38"/>
      <c r="AV106" s="38"/>
      <c r="AW106" s="38"/>
      <c r="AX106" s="60"/>
      <c r="AY106" s="156"/>
      <c r="AZ106" s="156"/>
      <c r="BA106" s="156"/>
      <c r="BB106" s="156"/>
      <c r="BC106" s="156"/>
      <c r="CJ106" s="33"/>
      <c r="CK106" s="33"/>
      <c r="CL106" s="33"/>
      <c r="CM106" s="33"/>
      <c r="CN106" s="33"/>
      <c r="CP106" s="165"/>
      <c r="CQ106" s="87"/>
    </row>
    <row r="107" spans="1:95" hidden="1" outlineLevel="1" x14ac:dyDescent="0.3">
      <c r="A107" s="150" t="s">
        <v>32</v>
      </c>
      <c r="B107" s="151"/>
      <c r="C107" s="26"/>
      <c r="D107" s="26"/>
      <c r="E107" s="26"/>
      <c r="F107" s="163">
        <f>'[24]Segments Analysis in USD'!F107</f>
        <v>8.9411594520547949E-2</v>
      </c>
      <c r="G107" s="163">
        <f>'[24]Segments Analysis in USD'!G107</f>
        <v>0.10950600000000001</v>
      </c>
      <c r="H107" s="163">
        <f>'[24]Segments Analysis in USD'!H107</f>
        <v>0.13887314494976341</v>
      </c>
      <c r="I107" s="163">
        <f>'[24]Segments Analysis in USD'!I107</f>
        <v>0.18232102463729086</v>
      </c>
      <c r="J107" s="163">
        <f>'[24]Segments Analysis in USD'!J107</f>
        <v>0.2674620386626595</v>
      </c>
      <c r="K107" s="163"/>
      <c r="L107" s="46">
        <v>0.27954724555051769</v>
      </c>
      <c r="M107" s="164"/>
      <c r="N107" s="164"/>
      <c r="O107" s="164"/>
      <c r="P107" s="164"/>
      <c r="Q107" s="164">
        <v>2.1452054794520548E-2</v>
      </c>
      <c r="R107" s="164">
        <v>2.2290410958904112E-2</v>
      </c>
      <c r="S107" s="164">
        <v>2.2834564383561642E-2</v>
      </c>
      <c r="T107" s="164">
        <v>2.2834564383561642E-2</v>
      </c>
      <c r="U107" s="164">
        <v>2.7001479452054795E-2</v>
      </c>
      <c r="V107" s="164">
        <v>2.7301495890410955E-2</v>
      </c>
      <c r="W107" s="164">
        <v>2.7601512328767123E-2</v>
      </c>
      <c r="X107" s="164">
        <v>2.7601512328767123E-2</v>
      </c>
      <c r="Y107" s="164">
        <v>3.4242693275284126E-2</v>
      </c>
      <c r="Z107" s="164">
        <v>3.4623167645009501E-2</v>
      </c>
      <c r="AA107" s="164">
        <v>3.5003642014734881E-2</v>
      </c>
      <c r="AB107" s="164">
        <v>3.5003642014734881E-2</v>
      </c>
      <c r="AC107" s="164">
        <f>'[24]Segments Analysis in USD'!AC107</f>
        <v>4.4955869088647057E-2</v>
      </c>
      <c r="AD107" s="164">
        <f>'[24]Segments Analysis in USD'!AD107</f>
        <v>4.545537874518759E-2</v>
      </c>
      <c r="AE107" s="164">
        <f>'[24]Segments Analysis in USD'!AE107</f>
        <v>4.5954888401728108E-2</v>
      </c>
      <c r="AF107" s="164">
        <f>'[24]Segments Analysis in USD'!AF107</f>
        <v>4.5954888401728108E-2</v>
      </c>
      <c r="AG107" s="105">
        <f>'[24]Segments Analysis in USD'!AG107</f>
        <v>6.3941630809295283E-2</v>
      </c>
      <c r="AH107" s="60">
        <f>'[24]Segments Analysis in USD'!AH107</f>
        <v>6.4652093373843006E-2</v>
      </c>
      <c r="AI107" s="60">
        <f>'[24]Segments Analysis in USD'!AI107</f>
        <v>6.5362555938390729E-2</v>
      </c>
      <c r="AJ107" s="60">
        <f>'[24]Segments Analysis in USD'!AJ107</f>
        <v>7.3505758541130464E-2</v>
      </c>
      <c r="AK107" s="60">
        <v>6.8007019450812597E-2</v>
      </c>
      <c r="AL107" s="60">
        <v>6.8762653000266058E-2</v>
      </c>
      <c r="AM107" s="60">
        <v>6.9518286549719546E-2</v>
      </c>
      <c r="AN107" s="46">
        <f>L107-(AK107+AL107+AM107)</f>
        <v>7.3259286549719471E-2</v>
      </c>
      <c r="AO107" s="166"/>
      <c r="AP107" s="166"/>
      <c r="AQ107" s="38"/>
      <c r="AR107" s="38"/>
      <c r="AS107" s="38"/>
      <c r="AT107" s="38"/>
      <c r="AU107" s="38"/>
      <c r="AV107" s="38"/>
      <c r="AW107" s="38"/>
      <c r="AX107" s="60"/>
      <c r="AY107" s="156"/>
      <c r="AZ107" s="156"/>
      <c r="BA107" s="156"/>
      <c r="BB107" s="156"/>
      <c r="BC107" s="156"/>
      <c r="CJ107" s="33"/>
      <c r="CK107" s="33"/>
      <c r="CL107" s="33"/>
      <c r="CM107" s="33"/>
      <c r="CN107" s="33"/>
      <c r="CP107" s="165"/>
      <c r="CQ107" s="87"/>
    </row>
    <row r="108" spans="1:95" hidden="1" outlineLevel="1" x14ac:dyDescent="0.3">
      <c r="A108" s="150" t="s">
        <v>33</v>
      </c>
      <c r="B108" s="151"/>
      <c r="C108" s="26"/>
      <c r="D108" s="26"/>
      <c r="E108" s="26"/>
      <c r="F108" s="163">
        <f>'[24]Segments Analysis in USD'!F108</f>
        <v>1.1199193270692234</v>
      </c>
      <c r="G108" s="163">
        <f>'[24]Segments Analysis in USD'!G108</f>
        <v>1.2125374625653369</v>
      </c>
      <c r="H108" s="163">
        <f>'[24]Segments Analysis in USD'!H108</f>
        <v>1.2973938017232522</v>
      </c>
      <c r="I108" s="163">
        <f>'[24]Segments Analysis in USD'!I108</f>
        <v>1.2769996941615116</v>
      </c>
      <c r="J108" s="163">
        <f>'[24]Segments Analysis in USD'!J108</f>
        <v>1.3697274010533698</v>
      </c>
      <c r="K108" s="163"/>
      <c r="L108" s="46">
        <v>1.9499599386698085</v>
      </c>
      <c r="M108" s="164"/>
      <c r="N108" s="164"/>
      <c r="O108" s="164"/>
      <c r="P108" s="164"/>
      <c r="Q108" s="164">
        <v>0.22548510969037341</v>
      </c>
      <c r="R108" s="164">
        <v>0.29180981638388259</v>
      </c>
      <c r="S108" s="164">
        <v>0.30201885200209372</v>
      </c>
      <c r="T108" s="164">
        <v>0.30060554899287373</v>
      </c>
      <c r="U108" s="164">
        <v>0.27281191508141217</v>
      </c>
      <c r="V108" s="164">
        <v>0.31124539613650692</v>
      </c>
      <c r="W108" s="164">
        <v>0.31482402423612782</v>
      </c>
      <c r="X108" s="164">
        <v>0.31365612711128982</v>
      </c>
      <c r="Y108" s="164">
        <v>0.31989256525060972</v>
      </c>
      <c r="Z108" s="164">
        <v>0.32260375545902531</v>
      </c>
      <c r="AA108" s="164">
        <v>0.32668023726032802</v>
      </c>
      <c r="AB108" s="164">
        <v>0.32821724375328931</v>
      </c>
      <c r="AC108" s="164">
        <f>'[24]Segments Analysis in USD'!AC108</f>
        <v>0.30950896545243267</v>
      </c>
      <c r="AD108" s="164">
        <f>'[24]Segments Analysis in USD'!AD108</f>
        <v>0.31573914483076232</v>
      </c>
      <c r="AE108" s="164">
        <f>'[24]Segments Analysis in USD'!AE108</f>
        <v>0.3249730186599204</v>
      </c>
      <c r="AF108" s="164">
        <f>'[24]Segments Analysis in USD'!AF108</f>
        <v>0.32677856521839604</v>
      </c>
      <c r="AG108" s="105">
        <f>'[24]Segments Analysis in USD'!AG108</f>
        <v>0.31140094670372076</v>
      </c>
      <c r="AH108" s="60">
        <f>'[24]Segments Analysis in USD'!AH108</f>
        <v>0.3202511490034729</v>
      </c>
      <c r="AI108" s="60">
        <f>'[24]Segments Analysis in USD'!AI108</f>
        <v>0.36158957048130724</v>
      </c>
      <c r="AJ108" s="60">
        <f>'[24]Segments Analysis in USD'!AJ108</f>
        <v>0.3764857348648688</v>
      </c>
      <c r="AK108" s="60">
        <v>0.39224635755528764</v>
      </c>
      <c r="AL108" s="60">
        <v>0.40949977979296442</v>
      </c>
      <c r="AM108" s="60">
        <v>0.62395977737310693</v>
      </c>
      <c r="AN108" s="46">
        <f>L108-(AK108+AL108+AM108)</f>
        <v>0.52425402394844967</v>
      </c>
      <c r="AO108" s="166"/>
      <c r="AP108" s="166"/>
      <c r="AQ108" s="38"/>
      <c r="AR108" s="38"/>
      <c r="AS108" s="38"/>
      <c r="AT108" s="38"/>
      <c r="AU108" s="38"/>
      <c r="AV108" s="38"/>
      <c r="AW108" s="38"/>
      <c r="AX108" s="60"/>
      <c r="AY108" s="156"/>
      <c r="AZ108" s="156"/>
      <c r="BA108" s="156"/>
      <c r="BB108" s="156"/>
      <c r="BC108" s="156"/>
      <c r="CJ108" s="33"/>
      <c r="CK108" s="33"/>
      <c r="CL108" s="33"/>
      <c r="CM108" s="33"/>
      <c r="CN108" s="33"/>
      <c r="CP108" s="165"/>
      <c r="CQ108" s="87"/>
    </row>
    <row r="109" spans="1:95" hidden="1" outlineLevel="1" x14ac:dyDescent="0.3">
      <c r="A109" s="150"/>
      <c r="B109" s="151"/>
      <c r="C109" s="26"/>
      <c r="D109" s="26"/>
      <c r="E109" s="26"/>
      <c r="F109" s="26"/>
      <c r="G109" s="26"/>
      <c r="H109" s="26"/>
      <c r="I109" s="26"/>
      <c r="J109" s="26"/>
      <c r="K109" s="26"/>
      <c r="L109" s="46"/>
      <c r="AG109" s="151"/>
      <c r="AJ109" s="51">
        <f>AJ103-SUM(AJ104:AJ108)</f>
        <v>0</v>
      </c>
      <c r="AK109" s="51">
        <f>AK103-SUM(AK104:AK108)</f>
        <v>0</v>
      </c>
      <c r="AL109" s="53">
        <f>AL103-SUM(AL104:AL108)</f>
        <v>0</v>
      </c>
      <c r="AM109" s="53">
        <f>AM103-SUM(AM104:AM108)</f>
        <v>0</v>
      </c>
      <c r="AN109" s="167"/>
      <c r="AO109" s="168"/>
      <c r="AP109" s="168"/>
      <c r="AQ109" s="38"/>
      <c r="AR109" s="38"/>
      <c r="AS109" s="38"/>
      <c r="AT109" s="38"/>
      <c r="AU109" s="38"/>
      <c r="AV109" s="38"/>
      <c r="AW109" s="38"/>
      <c r="AY109" s="156"/>
      <c r="AZ109" s="156"/>
      <c r="BA109" s="156"/>
      <c r="BB109" s="156"/>
      <c r="BC109" s="156"/>
      <c r="CJ109" s="33"/>
      <c r="CK109" s="33"/>
      <c r="CL109" s="33"/>
      <c r="CM109" s="33"/>
      <c r="CN109" s="33"/>
      <c r="CQ109" s="87"/>
    </row>
    <row r="110" spans="1:95" collapsed="1" x14ac:dyDescent="0.3">
      <c r="A110" s="28" t="str">
        <f>A16</f>
        <v>ปริมาณผลิต (ล้านตัน)</v>
      </c>
      <c r="B110" s="151"/>
      <c r="C110" s="26"/>
      <c r="D110" s="26"/>
      <c r="E110" s="26"/>
      <c r="F110" s="163">
        <f>SUM(F111:F115)</f>
        <v>6.24941719101</v>
      </c>
      <c r="G110" s="163">
        <f>SUM(G111:G115)</f>
        <v>7.0235972752636471</v>
      </c>
      <c r="H110" s="163">
        <f>SUM(H111:H115)</f>
        <v>8.7289276655100458</v>
      </c>
      <c r="I110" s="163">
        <f>SUM(I111:I115)</f>
        <v>9.1032677084520301</v>
      </c>
      <c r="J110" s="163">
        <f>SUM(J111:J115)</f>
        <v>10.419398600419296</v>
      </c>
      <c r="K110" s="163"/>
      <c r="L110" s="45">
        <f>SUM(AK110:AN110)</f>
        <v>12.33950243619735</v>
      </c>
      <c r="M110" s="164"/>
      <c r="N110" s="164"/>
      <c r="O110" s="164"/>
      <c r="P110" s="164"/>
      <c r="Q110" s="164">
        <v>1.5054495410099999</v>
      </c>
      <c r="R110" s="164">
        <v>1.5868447999999999</v>
      </c>
      <c r="S110" s="164">
        <v>1.6325157000000001</v>
      </c>
      <c r="T110" s="164">
        <v>1.5246071499999998</v>
      </c>
      <c r="U110" s="164">
        <v>1.6267209389142074</v>
      </c>
      <c r="V110" s="164">
        <v>1.8145852072488726</v>
      </c>
      <c r="W110" s="164">
        <v>1.8015288626199986</v>
      </c>
      <c r="X110" s="164">
        <v>1.7807622664805691</v>
      </c>
      <c r="Y110" s="164">
        <v>1.7647709200019877</v>
      </c>
      <c r="Z110" s="164">
        <v>2.3193589555325866</v>
      </c>
      <c r="AA110" s="164">
        <v>2.3795761199698382</v>
      </c>
      <c r="AB110" s="164">
        <v>2.2652216700056327</v>
      </c>
      <c r="AC110" s="164">
        <f>'[24]Segments Analysis in USD'!AC110</f>
        <v>2.1881375496729887</v>
      </c>
      <c r="AD110" s="164">
        <f>'[24]Segments Analysis in USD'!AD110</f>
        <v>2.2228976203174398</v>
      </c>
      <c r="AE110" s="164">
        <f>'[24]Segments Analysis in USD'!AE110</f>
        <v>2.3866285300104813</v>
      </c>
      <c r="AF110" s="164">
        <f>'[24]Segments Analysis in USD'!AF110</f>
        <v>2.3056040084511196</v>
      </c>
      <c r="AG110" s="105">
        <f>'[24]Segments Analysis in USD'!AG110</f>
        <v>2.325123570352289</v>
      </c>
      <c r="AH110" s="60">
        <f>'[24]Segments Analysis in USD'!AH110</f>
        <v>2.5462493404533282</v>
      </c>
      <c r="AI110" s="60">
        <f>'[24]Segments Analysis in USD'!AI110</f>
        <v>2.7299829088126062</v>
      </c>
      <c r="AJ110" s="60">
        <f>'[24]Segments Analysis in USD'!AJ110</f>
        <v>2.8180427808010728</v>
      </c>
      <c r="AK110" s="60">
        <f>'[24]Segments Analysis in USD'!AK110</f>
        <v>2.9662154634429299</v>
      </c>
      <c r="AL110" s="60">
        <f>AL16</f>
        <v>3.1478780257755492</v>
      </c>
      <c r="AM110" s="60">
        <f>AM16</f>
        <v>3.3450166773252423</v>
      </c>
      <c r="AN110" s="46">
        <f>AN16</f>
        <v>2.8803922696536279</v>
      </c>
      <c r="AO110" s="166"/>
      <c r="AP110" s="166"/>
      <c r="AQ110" s="38"/>
      <c r="AR110" s="38"/>
      <c r="AS110" s="38"/>
      <c r="AT110" s="38"/>
      <c r="AU110" s="38"/>
      <c r="AV110" s="38"/>
      <c r="AW110" s="38"/>
      <c r="AX110" s="60"/>
      <c r="CJ110" s="33"/>
      <c r="CK110" s="33"/>
      <c r="CL110" s="33"/>
      <c r="CM110" s="33"/>
      <c r="CN110" s="33"/>
      <c r="CP110" s="165"/>
      <c r="CQ110" s="87"/>
    </row>
    <row r="111" spans="1:95" x14ac:dyDescent="0.3">
      <c r="A111" s="35" t="s">
        <v>29</v>
      </c>
      <c r="B111" s="151"/>
      <c r="C111" s="26"/>
      <c r="D111" s="26"/>
      <c r="E111" s="26"/>
      <c r="F111" s="163">
        <f>'[24]Segments Analysis in USD'!F111</f>
        <v>4.2595613993099999</v>
      </c>
      <c r="G111" s="163">
        <f>'[24]Segments Analysis in USD'!G111</f>
        <v>5.0148141653679383</v>
      </c>
      <c r="H111" s="163">
        <f>'[24]Segments Analysis in USD'!H111</f>
        <v>6.5865824539078757</v>
      </c>
      <c r="I111" s="163">
        <f>'[24]Segments Analysis in USD'!I111</f>
        <v>6.8440673728290733</v>
      </c>
      <c r="J111" s="163">
        <f>'[24]Segments Analysis in USD'!J111</f>
        <v>7.8044171427714923</v>
      </c>
      <c r="K111" s="163"/>
      <c r="L111" s="45">
        <f>SUM(AK111:AN111)</f>
        <v>9.3646686365244296</v>
      </c>
      <c r="M111" s="164"/>
      <c r="N111" s="164"/>
      <c r="O111" s="164"/>
      <c r="P111" s="164"/>
      <c r="Q111" s="164">
        <v>1.0489206629999999</v>
      </c>
      <c r="R111" s="164">
        <v>1.079411009</v>
      </c>
      <c r="S111" s="164">
        <v>1.1057984470000002</v>
      </c>
      <c r="T111" s="164">
        <v>1.0254314569999998</v>
      </c>
      <c r="U111" s="164">
        <v>1.1364051295707684</v>
      </c>
      <c r="V111" s="164">
        <v>1.2765874490197242</v>
      </c>
      <c r="W111" s="164">
        <v>1.3105692553752677</v>
      </c>
      <c r="X111" s="164">
        <v>1.2912518856821789</v>
      </c>
      <c r="Y111" s="164">
        <v>1.3498288339403335</v>
      </c>
      <c r="Z111" s="164">
        <v>1.7673815961045849</v>
      </c>
      <c r="AA111" s="164">
        <v>1.795202933832353</v>
      </c>
      <c r="AB111" s="164">
        <v>1.6741691570006039</v>
      </c>
      <c r="AC111" s="164">
        <f>'[24]Segments Analysis in USD'!AC111</f>
        <v>1.639802019738589</v>
      </c>
      <c r="AD111" s="164">
        <f>'[24]Segments Analysis in USD'!AD111</f>
        <v>1.6938011387782994</v>
      </c>
      <c r="AE111" s="164">
        <f>'[24]Segments Analysis in USD'!AE111</f>
        <v>1.8042193126063748</v>
      </c>
      <c r="AF111" s="164">
        <f>'[24]Segments Analysis in USD'!AF111</f>
        <v>1.7062446095858086</v>
      </c>
      <c r="AG111" s="105">
        <f>'[24]Segments Analysis in USD'!AG111</f>
        <v>1.7018559285566861</v>
      </c>
      <c r="AH111" s="60">
        <f>'[24]Segments Analysis in USD'!AH111</f>
        <v>1.9098585858740802</v>
      </c>
      <c r="AI111" s="60">
        <f>'[24]Segments Analysis in USD'!AI111</f>
        <v>2.0524919314288792</v>
      </c>
      <c r="AJ111" s="60">
        <f>'[24]Segments Analysis in USD'!AJ111</f>
        <v>2.140210696911848</v>
      </c>
      <c r="AK111" s="60">
        <f>'[24]Segments Analysis in USD'!AK111</f>
        <v>2.3333884758942895</v>
      </c>
      <c r="AL111" s="60">
        <f>'[24]Segments Analysis in USD'!AL111</f>
        <v>2.4506633844146557</v>
      </c>
      <c r="AM111" s="60">
        <f>'[24]Segments Analysis in USD'!AM111</f>
        <v>2.5003933216783798</v>
      </c>
      <c r="AN111" s="46">
        <f>'[24]Segments Analysis in USD'!AN111</f>
        <v>2.0802234545371041</v>
      </c>
      <c r="AO111" s="166"/>
      <c r="AP111" s="166"/>
      <c r="AQ111" s="38"/>
      <c r="AR111" s="38"/>
      <c r="AS111" s="38"/>
      <c r="AT111" s="38"/>
      <c r="AU111" s="38"/>
      <c r="AV111" s="38"/>
      <c r="AW111" s="38"/>
      <c r="AX111" s="60"/>
      <c r="CJ111" s="33"/>
      <c r="CK111" s="33"/>
      <c r="CL111" s="33"/>
      <c r="CM111" s="33"/>
      <c r="CN111" s="33"/>
      <c r="CP111" s="165"/>
      <c r="CQ111" s="87"/>
    </row>
    <row r="112" spans="1:95" x14ac:dyDescent="0.3">
      <c r="A112" s="35" t="s">
        <v>30</v>
      </c>
      <c r="B112" s="151"/>
      <c r="C112" s="26"/>
      <c r="D112" s="26"/>
      <c r="E112" s="26"/>
      <c r="F112" s="163">
        <f>'[24]Segments Analysis in USD'!F112</f>
        <v>0.56121045000000003</v>
      </c>
      <c r="G112" s="163">
        <f>'[24]Segments Analysis in USD'!G112</f>
        <v>0.477611142989955</v>
      </c>
      <c r="H112" s="163">
        <f>'[24]Segments Analysis in USD'!H112</f>
        <v>0.40781135000012803</v>
      </c>
      <c r="I112" s="163">
        <f>'[24]Segments Analysis in USD'!I112</f>
        <v>0.47833650999999999</v>
      </c>
      <c r="J112" s="163">
        <f>'[24]Segments Analysis in USD'!J112</f>
        <v>0.515221407114828</v>
      </c>
      <c r="K112" s="163"/>
      <c r="L112" s="45">
        <f t="shared" ref="L112:L115" si="103">SUM(AK112:AN112)</f>
        <v>0.41236710591268599</v>
      </c>
      <c r="M112" s="164"/>
      <c r="N112" s="164"/>
      <c r="O112" s="164"/>
      <c r="P112" s="164"/>
      <c r="Q112" s="164">
        <v>0.14138218999999999</v>
      </c>
      <c r="R112" s="164">
        <v>0.13291475</v>
      </c>
      <c r="S112" s="164">
        <v>0.14469834000000001</v>
      </c>
      <c r="T112" s="164">
        <v>0.14221517</v>
      </c>
      <c r="U112" s="164">
        <v>0.13883942190479701</v>
      </c>
      <c r="V112" s="164">
        <v>0.138102835640359</v>
      </c>
      <c r="W112" s="164">
        <v>9.6354759494710021E-2</v>
      </c>
      <c r="X112" s="164">
        <v>0.10431412595008896</v>
      </c>
      <c r="Y112" s="164">
        <v>1.5420699997110999E-2</v>
      </c>
      <c r="Z112" s="164">
        <v>0.113861660002889</v>
      </c>
      <c r="AA112" s="164">
        <v>0.14082370000000002</v>
      </c>
      <c r="AB112" s="164">
        <v>0.13770529000012802</v>
      </c>
      <c r="AC112" s="164">
        <f>'[24]Segments Analysis in USD'!AC112</f>
        <v>0.11330808000000001</v>
      </c>
      <c r="AD112" s="164">
        <f>'[24]Segments Analysis in USD'!AD112</f>
        <v>6.8986330002450025E-2</v>
      </c>
      <c r="AE112" s="164">
        <f>'[24]Segments Analysis in USD'!AE112</f>
        <v>0.14274036999352804</v>
      </c>
      <c r="AF112" s="164">
        <f>'[24]Segments Analysis in USD'!AF112</f>
        <v>0.15330173000402195</v>
      </c>
      <c r="AG112" s="105">
        <f>'[24]Segments Analysis in USD'!AG112</f>
        <v>0.13361228998567701</v>
      </c>
      <c r="AH112" s="60">
        <f>'[24]Segments Analysis in USD'!AH112</f>
        <v>0.12905539001432301</v>
      </c>
      <c r="AI112" s="60">
        <f>'[24]Segments Analysis in USD'!AI112</f>
        <v>0.11966583695244003</v>
      </c>
      <c r="AJ112" s="60">
        <f>'[24]Segments Analysis in USD'!AJ112</f>
        <v>0.13288789016238797</v>
      </c>
      <c r="AK112" s="60">
        <f>'[24]Segments Analysis in USD'!AK112</f>
        <v>3.0142179124515701E-2</v>
      </c>
      <c r="AL112" s="60">
        <f>'[24]Segments Analysis in USD'!AL112</f>
        <v>0.10320364661772841</v>
      </c>
      <c r="AM112" s="60">
        <f>'[24]Segments Analysis in USD'!AM112</f>
        <v>0.1261716623920339</v>
      </c>
      <c r="AN112" s="46">
        <f>'[24]Segments Analysis in USD'!AN112</f>
        <v>0.152849617778408</v>
      </c>
      <c r="AO112" s="166"/>
      <c r="AP112" s="166"/>
      <c r="AQ112" s="38"/>
      <c r="AR112" s="38"/>
      <c r="AS112" s="38"/>
      <c r="AT112" s="38"/>
      <c r="AU112" s="38"/>
      <c r="AV112" s="38"/>
      <c r="AW112" s="38"/>
      <c r="AX112" s="60"/>
      <c r="CJ112" s="33"/>
      <c r="CK112" s="33"/>
      <c r="CL112" s="33"/>
      <c r="CM112" s="33"/>
      <c r="CN112" s="33"/>
      <c r="CP112" s="165"/>
      <c r="CQ112" s="87"/>
    </row>
    <row r="113" spans="1:95" x14ac:dyDescent="0.3">
      <c r="A113" s="35" t="s">
        <v>31</v>
      </c>
      <c r="B113" s="151"/>
      <c r="C113" s="26"/>
      <c r="D113" s="26"/>
      <c r="E113" s="26"/>
      <c r="F113" s="163">
        <f>'[24]Segments Analysis in USD'!F113</f>
        <v>0.42347980400000002</v>
      </c>
      <c r="G113" s="163">
        <f>'[24]Segments Analysis in USD'!G113</f>
        <v>0.37596211976999999</v>
      </c>
      <c r="H113" s="163">
        <f>'[24]Segments Analysis in USD'!H113</f>
        <v>0.49787822788500008</v>
      </c>
      <c r="I113" s="163">
        <f>'[24]Segments Analysis in USD'!I113</f>
        <v>0.53624460316899991</v>
      </c>
      <c r="J113" s="163">
        <f>'[24]Segments Analysis in USD'!J113</f>
        <v>0.64575842747979195</v>
      </c>
      <c r="K113" s="163"/>
      <c r="L113" s="45">
        <f t="shared" si="103"/>
        <v>0.73555799595579996</v>
      </c>
      <c r="M113" s="164"/>
      <c r="N113" s="164"/>
      <c r="O113" s="164"/>
      <c r="P113" s="164"/>
      <c r="Q113" s="164">
        <v>0.101635477</v>
      </c>
      <c r="R113" s="164">
        <v>0.11266789100000001</v>
      </c>
      <c r="S113" s="164">
        <v>0.12597767300000001</v>
      </c>
      <c r="T113" s="164">
        <v>8.3198762999999995E-2</v>
      </c>
      <c r="U113" s="164">
        <v>9.2190629270000005E-2</v>
      </c>
      <c r="V113" s="164">
        <v>9.4924001999999993E-2</v>
      </c>
      <c r="W113" s="164">
        <v>9.7923289999999996E-2</v>
      </c>
      <c r="X113" s="164">
        <v>9.0924198499999984E-2</v>
      </c>
      <c r="Y113" s="164">
        <v>9.9458062059999991E-2</v>
      </c>
      <c r="Z113" s="164">
        <v>0.13084214667999999</v>
      </c>
      <c r="AA113" s="164">
        <v>0.12367111614</v>
      </c>
      <c r="AB113" s="164">
        <v>0.14390690300499998</v>
      </c>
      <c r="AC113" s="164">
        <f>'[24]Segments Analysis in USD'!AC113</f>
        <v>0.12994299532999998</v>
      </c>
      <c r="AD113" s="164">
        <f>'[24]Segments Analysis in USD'!AD113</f>
        <v>0.13580275782581866</v>
      </c>
      <c r="AE113" s="164">
        <f>'[24]Segments Analysis in USD'!AE113</f>
        <v>0.14934345366490381</v>
      </c>
      <c r="AF113" s="164">
        <f>'[24]Segments Analysis in USD'!AF113</f>
        <v>0.12115539634827749</v>
      </c>
      <c r="AG113" s="105">
        <f>'[24]Segments Analysis in USD'!AG113</f>
        <v>0.15176100810999998</v>
      </c>
      <c r="AH113" s="60">
        <f>'[24]Segments Analysis in USD'!AH113</f>
        <v>0.15600998326198581</v>
      </c>
      <c r="AI113" s="60">
        <f>'[24]Segments Analysis in USD'!AI113</f>
        <v>0.174347731241078</v>
      </c>
      <c r="AJ113" s="60">
        <f>'[24]Segments Analysis in USD'!AJ113</f>
        <v>0.16363970486672821</v>
      </c>
      <c r="AK113" s="60">
        <f>'[24]Segments Analysis in USD'!AK113</f>
        <v>0.1932814435412937</v>
      </c>
      <c r="AL113" s="60">
        <f>'[24]Segments Analysis in USD'!AL113</f>
        <v>0.15649025731201682</v>
      </c>
      <c r="AM113" s="60">
        <f>'[24]Segments Analysis in USD'!AM113</f>
        <v>0.19174182729490544</v>
      </c>
      <c r="AN113" s="46">
        <f>'[24]Segments Analysis in USD'!AN113</f>
        <v>0.194044467807584</v>
      </c>
      <c r="AO113" s="166"/>
      <c r="AP113" s="166"/>
      <c r="AQ113" s="38"/>
      <c r="AR113" s="38"/>
      <c r="AS113" s="38"/>
      <c r="AT113" s="38"/>
      <c r="AU113" s="38"/>
      <c r="AV113" s="38"/>
      <c r="AW113" s="38"/>
      <c r="AX113" s="60"/>
      <c r="CJ113" s="33"/>
      <c r="CK113" s="33"/>
      <c r="CL113" s="33"/>
      <c r="CM113" s="33"/>
      <c r="CN113" s="33"/>
      <c r="CP113" s="165"/>
      <c r="CQ113" s="87"/>
    </row>
    <row r="114" spans="1:95" x14ac:dyDescent="0.3">
      <c r="A114" s="35" t="s">
        <v>32</v>
      </c>
      <c r="B114" s="151"/>
      <c r="C114" s="26"/>
      <c r="D114" s="26"/>
      <c r="E114" s="26"/>
      <c r="F114" s="163">
        <f>'[24]Segments Analysis in USD'!F114</f>
        <v>7.3296259999999988E-2</v>
      </c>
      <c r="G114" s="163">
        <f>'[24]Segments Analysis in USD'!G114</f>
        <v>7.93185E-2</v>
      </c>
      <c r="H114" s="163">
        <f>'[24]Segments Analysis in USD'!H114</f>
        <v>9.087656999999999E-2</v>
      </c>
      <c r="I114" s="163">
        <f>'[24]Segments Analysis in USD'!I114</f>
        <v>0.11975224433522001</v>
      </c>
      <c r="J114" s="163">
        <f>'[24]Segments Analysis in USD'!J114</f>
        <v>0.16195526120151002</v>
      </c>
      <c r="K114" s="163"/>
      <c r="L114" s="45">
        <f t="shared" si="103"/>
        <v>0.21278133257359999</v>
      </c>
      <c r="M114" s="164"/>
      <c r="N114" s="164"/>
      <c r="O114" s="164"/>
      <c r="P114" s="164"/>
      <c r="Q114" s="164">
        <v>1.538435E-2</v>
      </c>
      <c r="R114" s="164">
        <v>2.1175409999999999E-2</v>
      </c>
      <c r="S114" s="164">
        <v>1.7759779999999999E-2</v>
      </c>
      <c r="T114" s="164">
        <v>1.8976720000000002E-2</v>
      </c>
      <c r="U114" s="164">
        <v>1.956712E-2</v>
      </c>
      <c r="V114" s="164">
        <v>2.177372E-2</v>
      </c>
      <c r="W114" s="164">
        <v>1.8649889999999995E-2</v>
      </c>
      <c r="X114" s="164">
        <v>1.9327770000000005E-2</v>
      </c>
      <c r="Y114" s="164">
        <v>1.987131E-2</v>
      </c>
      <c r="Z114" s="164">
        <v>2.5156940000000003E-2</v>
      </c>
      <c r="AA114" s="164">
        <v>2.3487890000000001E-2</v>
      </c>
      <c r="AB114" s="164">
        <v>2.2360430000000001E-2</v>
      </c>
      <c r="AC114" s="164">
        <f>'[24]Segments Analysis in USD'!AC114</f>
        <v>2.4502819975829995E-2</v>
      </c>
      <c r="AD114" s="164">
        <f>'[24]Segments Analysis in USD'!AD114</f>
        <v>4.0054430020189997E-2</v>
      </c>
      <c r="AE114" s="164">
        <f>'[24]Segments Analysis in USD'!AE114</f>
        <v>2.3654410004186006E-2</v>
      </c>
      <c r="AF114" s="164">
        <f>'[24]Segments Analysis in USD'!AF114</f>
        <v>3.1540584335013999E-2</v>
      </c>
      <c r="AG114" s="105">
        <f>'[24]Segments Analysis in USD'!AG114</f>
        <v>3.5802308348569997E-2</v>
      </c>
      <c r="AH114" s="60">
        <f>'[24]Segments Analysis in USD'!AH114</f>
        <v>3.9279474138140001E-2</v>
      </c>
      <c r="AI114" s="60">
        <f>'[24]Segments Analysis in USD'!AI114</f>
        <v>3.8863155432599904E-2</v>
      </c>
      <c r="AJ114" s="60">
        <f>'[24]Segments Analysis in USD'!AJ114</f>
        <v>4.8010323282200104E-2</v>
      </c>
      <c r="AK114" s="60">
        <f>'[24]Segments Analysis in USD'!AK114</f>
        <v>5.1912151318439993E-2</v>
      </c>
      <c r="AL114" s="60">
        <f>'[24]Segments Analysis in USD'!AL114</f>
        <v>5.5308345067650005E-2</v>
      </c>
      <c r="AM114" s="60">
        <f>'[24]Segments Analysis in USD'!AM114</f>
        <v>5.1392576889270007E-2</v>
      </c>
      <c r="AN114" s="46">
        <f>'[24]Segments Analysis in USD'!AN114</f>
        <v>5.4168259298239985E-2</v>
      </c>
      <c r="AO114" s="166"/>
      <c r="AP114" s="166"/>
      <c r="AQ114" s="38"/>
      <c r="AR114" s="38"/>
      <c r="AS114" s="38"/>
      <c r="AT114" s="38"/>
      <c r="AU114" s="38"/>
      <c r="AV114" s="38"/>
      <c r="AW114" s="38"/>
      <c r="AX114" s="60"/>
      <c r="CJ114" s="33"/>
      <c r="CK114" s="33"/>
      <c r="CL114" s="33"/>
      <c r="CM114" s="33"/>
      <c r="CN114" s="33"/>
      <c r="CP114" s="165"/>
      <c r="CQ114" s="87"/>
    </row>
    <row r="115" spans="1:95" x14ac:dyDescent="0.3">
      <c r="A115" s="35" t="s">
        <v>33</v>
      </c>
      <c r="B115" s="151"/>
      <c r="C115" s="26"/>
      <c r="D115" s="26"/>
      <c r="E115" s="26"/>
      <c r="F115" s="163">
        <f>'[24]Segments Analysis in USD'!F115</f>
        <v>0.93186927769999994</v>
      </c>
      <c r="G115" s="163">
        <f>'[24]Segments Analysis in USD'!G115</f>
        <v>1.0758913471357541</v>
      </c>
      <c r="H115" s="163">
        <f>'[24]Segments Analysis in USD'!H115</f>
        <v>1.1457790637170431</v>
      </c>
      <c r="I115" s="163">
        <f>'[24]Segments Analysis in USD'!I115</f>
        <v>1.1248669781187377</v>
      </c>
      <c r="J115" s="163">
        <f>'[24]Segments Analysis in USD'!J115</f>
        <v>1.2920463618516722</v>
      </c>
      <c r="K115" s="163"/>
      <c r="L115" s="45">
        <f t="shared" si="103"/>
        <v>1.6141273652308339</v>
      </c>
      <c r="M115" s="164"/>
      <c r="N115" s="164"/>
      <c r="O115" s="164"/>
      <c r="P115" s="164"/>
      <c r="Q115" s="164">
        <v>0.19812686100999999</v>
      </c>
      <c r="R115" s="164">
        <v>0.24067574</v>
      </c>
      <c r="S115" s="164">
        <v>0.23828146</v>
      </c>
      <c r="T115" s="164">
        <v>0.25478504000000002</v>
      </c>
      <c r="U115" s="164">
        <v>0.23971863816864233</v>
      </c>
      <c r="V115" s="164">
        <v>0.28319720058878955</v>
      </c>
      <c r="W115" s="164">
        <v>0.27803166775002097</v>
      </c>
      <c r="X115" s="164">
        <v>0.27494428634830115</v>
      </c>
      <c r="Y115" s="164">
        <v>0.28019201400454291</v>
      </c>
      <c r="Z115" s="164">
        <v>0.28211661274511257</v>
      </c>
      <c r="AA115" s="164">
        <v>0.29639047999748586</v>
      </c>
      <c r="AB115" s="164">
        <v>0.28707988999990175</v>
      </c>
      <c r="AC115" s="164">
        <f>'[24]Segments Analysis in USD'!AC115</f>
        <v>0.28058163462856961</v>
      </c>
      <c r="AD115" s="164">
        <f>'[24]Segments Analysis in USD'!AD115</f>
        <v>0.28425296369068137</v>
      </c>
      <c r="AE115" s="164">
        <f>'[24]Segments Analysis in USD'!AE115</f>
        <v>0.26667098374148862</v>
      </c>
      <c r="AF115" s="164">
        <f>'[24]Segments Analysis in USD'!AF115</f>
        <v>0.2933616881779979</v>
      </c>
      <c r="AG115" s="105">
        <f>'[24]Segments Analysis in USD'!AG115</f>
        <v>0.30209203535135537</v>
      </c>
      <c r="AH115" s="60">
        <f>'[24]Segments Analysis in USD'!AH115</f>
        <v>0.3120459071647993</v>
      </c>
      <c r="AI115" s="60">
        <f>'[24]Segments Analysis in USD'!AI115</f>
        <v>0.34461425375760907</v>
      </c>
      <c r="AJ115" s="60">
        <f>'[24]Segments Analysis in USD'!AJ115</f>
        <v>0.3332941655779087</v>
      </c>
      <c r="AK115" s="60">
        <f>'[24]Segments Analysis in USD'!AK115</f>
        <v>0.35749121356439123</v>
      </c>
      <c r="AL115" s="60">
        <f>'[24]Segments Analysis in USD'!AL115</f>
        <v>0.38221239236349808</v>
      </c>
      <c r="AM115" s="60">
        <f>'[24]Segments Analysis in USD'!AM115</f>
        <v>0.47531728907065368</v>
      </c>
      <c r="AN115" s="46">
        <f>'[24]Segments Analysis in USD'!AN115</f>
        <v>0.39910647023229084</v>
      </c>
      <c r="AO115" s="166"/>
      <c r="AP115" s="166"/>
      <c r="AQ115" s="38"/>
      <c r="AR115" s="38"/>
      <c r="AS115" s="38"/>
      <c r="AT115" s="38"/>
      <c r="AU115" s="38"/>
      <c r="AV115" s="38"/>
      <c r="AW115" s="38"/>
      <c r="AX115" s="60"/>
      <c r="CJ115" s="33"/>
      <c r="CK115" s="33"/>
      <c r="CL115" s="33"/>
      <c r="CM115" s="33"/>
      <c r="CN115" s="33"/>
      <c r="CP115" s="165"/>
      <c r="CQ115" s="87"/>
    </row>
    <row r="116" spans="1:95" x14ac:dyDescent="0.3">
      <c r="A116" s="150"/>
      <c r="B116" s="130"/>
      <c r="C116" s="169"/>
      <c r="D116" s="169"/>
      <c r="E116" s="169"/>
      <c r="F116" s="131">
        <f>F110-F16</f>
        <v>-2.7898999999109719E-7</v>
      </c>
      <c r="G116" s="131">
        <f t="shared" ref="G116:J116" si="104">G110-G16</f>
        <v>0</v>
      </c>
      <c r="H116" s="131">
        <f t="shared" si="104"/>
        <v>1.0000000028043132E-6</v>
      </c>
      <c r="I116" s="131">
        <f t="shared" si="104"/>
        <v>0</v>
      </c>
      <c r="J116" s="169">
        <f t="shared" si="104"/>
        <v>0</v>
      </c>
      <c r="K116" s="169"/>
      <c r="L116" s="119">
        <f t="shared" ref="L116" si="105">L110-L16</f>
        <v>0</v>
      </c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30"/>
      <c r="AH116" s="131"/>
      <c r="AI116" s="131"/>
      <c r="AJ116" s="131"/>
      <c r="AK116" s="131"/>
      <c r="AL116" s="131">
        <f>AL110-SUM(AL111:AL115)</f>
        <v>0</v>
      </c>
      <c r="AM116" s="131">
        <f>AM110-SUM(AM111:AM115)</f>
        <v>0</v>
      </c>
      <c r="AN116" s="119"/>
      <c r="AO116" s="170"/>
      <c r="AP116" s="170"/>
      <c r="AQ116" s="38"/>
      <c r="AR116" s="38"/>
      <c r="AS116" s="38"/>
      <c r="AT116" s="38"/>
      <c r="AU116" s="38"/>
      <c r="AV116" s="38"/>
      <c r="AW116" s="38"/>
      <c r="AX116" s="60"/>
      <c r="CJ116" s="33"/>
      <c r="CK116" s="33"/>
      <c r="CL116" s="33"/>
      <c r="CM116" s="33"/>
      <c r="CN116" s="33"/>
      <c r="CP116" s="165"/>
      <c r="CQ116" s="87"/>
    </row>
    <row r="117" spans="1:95" x14ac:dyDescent="0.3">
      <c r="A117" s="28" t="str">
        <f>A22</f>
        <v>IVL Core EBITDA (บาทต่อตัน)</v>
      </c>
      <c r="B117" s="68"/>
      <c r="C117" s="171"/>
      <c r="D117" s="171"/>
      <c r="E117" s="171"/>
      <c r="F117" s="172">
        <f>F124/F110</f>
        <v>2953.6847581819193</v>
      </c>
      <c r="G117" s="172">
        <f t="shared" ref="G117:J117" si="106">G124/G110</f>
        <v>3126.2552578960403</v>
      </c>
      <c r="H117" s="172">
        <f t="shared" si="106"/>
        <v>3135.0598640199232</v>
      </c>
      <c r="I117" s="172">
        <f t="shared" si="106"/>
        <v>3743.4303023248626</v>
      </c>
      <c r="J117" s="172">
        <f t="shared" si="106"/>
        <v>4471.3796082540803</v>
      </c>
      <c r="K117" s="172"/>
      <c r="L117" s="71">
        <f t="shared" ref="L117:L121" si="107">L124/L110</f>
        <v>2885.2569795927375</v>
      </c>
      <c r="M117" s="172"/>
      <c r="N117" s="172"/>
      <c r="O117" s="172"/>
      <c r="P117" s="172"/>
      <c r="Q117" s="172">
        <v>3032.1560876208587</v>
      </c>
      <c r="R117" s="172">
        <v>3130.5798415199824</v>
      </c>
      <c r="S117" s="172">
        <v>2666.0093773135372</v>
      </c>
      <c r="T117" s="172">
        <v>3000.1196091166303</v>
      </c>
      <c r="U117" s="172">
        <v>2926.7233003977067</v>
      </c>
      <c r="V117" s="172">
        <v>3423.4466824762017</v>
      </c>
      <c r="W117" s="172">
        <v>3281.2926402907888</v>
      </c>
      <c r="X117" s="172">
        <v>2848.8455901447019</v>
      </c>
      <c r="Y117" s="172">
        <v>2722.2218815799279</v>
      </c>
      <c r="Z117" s="172">
        <v>3341.2411451617959</v>
      </c>
      <c r="AA117" s="172">
        <v>3177.444988581386</v>
      </c>
      <c r="AB117" s="172">
        <v>3201.0566876129269</v>
      </c>
      <c r="AC117" s="172">
        <f t="shared" ref="AC117:AN122" si="108">AC124/AC110</f>
        <v>3510.4970681677851</v>
      </c>
      <c r="AD117" s="172">
        <f t="shared" si="108"/>
        <v>3683.7866124339157</v>
      </c>
      <c r="AE117" s="172">
        <f t="shared" si="108"/>
        <v>4094.4471811304302</v>
      </c>
      <c r="AF117" s="172">
        <f t="shared" si="108"/>
        <v>3658.6476925598367</v>
      </c>
      <c r="AG117" s="72">
        <f t="shared" si="108"/>
        <v>4425.4854957861589</v>
      </c>
      <c r="AH117" s="70">
        <f t="shared" si="108"/>
        <v>4867.696048166993</v>
      </c>
      <c r="AI117" s="70">
        <f t="shared" si="108"/>
        <v>4925.820435713902</v>
      </c>
      <c r="AJ117" s="70">
        <f t="shared" si="108"/>
        <v>3710.9132669580504</v>
      </c>
      <c r="AK117" s="70">
        <f t="shared" si="108"/>
        <v>3237.8947639775956</v>
      </c>
      <c r="AL117" s="70">
        <f t="shared" si="108"/>
        <v>3627.522791116377</v>
      </c>
      <c r="AM117" s="70">
        <f>AM124/AM110</f>
        <v>2568.8968336264147</v>
      </c>
      <c r="AN117" s="71">
        <f>AN124/AN110</f>
        <v>2078.3071947992071</v>
      </c>
      <c r="AO117" s="173"/>
      <c r="AP117" s="173"/>
      <c r="AQ117" s="87"/>
      <c r="AR117" s="87"/>
      <c r="AS117" s="87"/>
      <c r="AT117" s="87"/>
      <c r="AU117" s="87"/>
      <c r="AV117" s="87"/>
      <c r="AW117" s="87"/>
      <c r="AX117" s="108"/>
      <c r="CP117" s="174"/>
      <c r="CQ117" s="87"/>
    </row>
    <row r="118" spans="1:95" x14ac:dyDescent="0.3">
      <c r="A118" s="35" t="s">
        <v>29</v>
      </c>
      <c r="B118" s="68"/>
      <c r="C118" s="171"/>
      <c r="D118" s="171"/>
      <c r="E118" s="171"/>
      <c r="F118" s="172">
        <f t="shared" ref="F118:J122" si="109">F125/F111</f>
        <v>1952.8790644124131</v>
      </c>
      <c r="G118" s="172">
        <f t="shared" si="109"/>
        <v>1876.686960379564</v>
      </c>
      <c r="H118" s="172">
        <f t="shared" si="109"/>
        <v>2059.5474853249411</v>
      </c>
      <c r="I118" s="172">
        <f t="shared" si="109"/>
        <v>2054.7878334802294</v>
      </c>
      <c r="J118" s="172">
        <f t="shared" si="109"/>
        <v>3277.0011420747041</v>
      </c>
      <c r="K118" s="172"/>
      <c r="L118" s="71">
        <f t="shared" si="107"/>
        <v>2499.7059791930806</v>
      </c>
      <c r="M118" s="172"/>
      <c r="N118" s="172"/>
      <c r="O118" s="172"/>
      <c r="P118" s="172"/>
      <c r="Q118" s="172">
        <v>1783.3525887712569</v>
      </c>
      <c r="R118" s="172">
        <v>2189.5685075605011</v>
      </c>
      <c r="S118" s="172">
        <v>1900.1969193651746</v>
      </c>
      <c r="T118" s="172">
        <v>1933.950565421683</v>
      </c>
      <c r="U118" s="172">
        <v>1601.0927618314106</v>
      </c>
      <c r="V118" s="172">
        <v>1920.692758936473</v>
      </c>
      <c r="W118" s="172">
        <v>2197.6851580544767</v>
      </c>
      <c r="X118" s="172">
        <v>1749.9261606832263</v>
      </c>
      <c r="Y118" s="172">
        <v>1936.9617974104679</v>
      </c>
      <c r="Z118" s="172">
        <v>2163.9726247333724</v>
      </c>
      <c r="AA118" s="172">
        <v>2168.5593509775049</v>
      </c>
      <c r="AB118" s="172">
        <v>1931.2522461864589</v>
      </c>
      <c r="AC118" s="172">
        <f t="shared" si="108"/>
        <v>1933.7458769420061</v>
      </c>
      <c r="AD118" s="172">
        <f t="shared" si="108"/>
        <v>1943.8913956942768</v>
      </c>
      <c r="AE118" s="172">
        <f t="shared" si="108"/>
        <v>2128.4239799147954</v>
      </c>
      <c r="AF118" s="172">
        <f t="shared" si="108"/>
        <v>2203.3399219265584</v>
      </c>
      <c r="AG118" s="72">
        <f t="shared" si="108"/>
        <v>2625.843054492047</v>
      </c>
      <c r="AH118" s="70">
        <f t="shared" si="108"/>
        <v>3708.542634117518</v>
      </c>
      <c r="AI118" s="70">
        <f t="shared" si="108"/>
        <v>4086.4256168253901</v>
      </c>
      <c r="AJ118" s="70">
        <f t="shared" si="108"/>
        <v>2633.4461979409602</v>
      </c>
      <c r="AK118" s="70">
        <f t="shared" si="108"/>
        <v>2600.7298957669768</v>
      </c>
      <c r="AL118" s="70">
        <f t="shared" si="108"/>
        <v>3383.6282345790491</v>
      </c>
      <c r="AM118" s="70">
        <f t="shared" si="108"/>
        <v>2273.9644749845788</v>
      </c>
      <c r="AN118" s="71">
        <f t="shared" si="108"/>
        <v>1616.3963543974314</v>
      </c>
      <c r="AO118" s="173"/>
      <c r="AP118" s="173"/>
      <c r="AQ118" s="87"/>
      <c r="AR118" s="87"/>
      <c r="AS118" s="87"/>
      <c r="AT118" s="87"/>
      <c r="AU118" s="87"/>
      <c r="AV118" s="87"/>
      <c r="AW118" s="87"/>
      <c r="AX118" s="108"/>
      <c r="CP118" s="174"/>
      <c r="CQ118" s="87"/>
    </row>
    <row r="119" spans="1:95" x14ac:dyDescent="0.3">
      <c r="A119" s="35" t="s">
        <v>30</v>
      </c>
      <c r="B119" s="68"/>
      <c r="C119" s="171"/>
      <c r="D119" s="171"/>
      <c r="E119" s="171"/>
      <c r="F119" s="172">
        <f t="shared" si="109"/>
        <v>8516.6392117567539</v>
      </c>
      <c r="G119" s="172">
        <f t="shared" si="109"/>
        <v>9355.6630529653157</v>
      </c>
      <c r="H119" s="172">
        <f t="shared" si="109"/>
        <v>5634.1417690261933</v>
      </c>
      <c r="I119" s="172">
        <f t="shared" si="109"/>
        <v>10275.407058732872</v>
      </c>
      <c r="J119" s="172">
        <f t="shared" si="109"/>
        <v>14545.049316829212</v>
      </c>
      <c r="K119" s="172"/>
      <c r="L119" s="71">
        <f t="shared" si="107"/>
        <v>5626.4227064936713</v>
      </c>
      <c r="M119" s="172"/>
      <c r="N119" s="172"/>
      <c r="O119" s="172"/>
      <c r="P119" s="172"/>
      <c r="Q119" s="172">
        <v>9637.126186210633</v>
      </c>
      <c r="R119" s="172">
        <v>9111.4425186326607</v>
      </c>
      <c r="S119" s="172">
        <v>7635.9102376450655</v>
      </c>
      <c r="T119" s="172">
        <v>7742.9171495921955</v>
      </c>
      <c r="U119" s="172">
        <v>9243.1462419598738</v>
      </c>
      <c r="V119" s="172">
        <v>11023.055746143893</v>
      </c>
      <c r="W119" s="172">
        <v>9004.5027706267774</v>
      </c>
      <c r="X119" s="172">
        <v>7622.3031281829444</v>
      </c>
      <c r="Y119" s="172">
        <v>-15369.931531601107</v>
      </c>
      <c r="Z119" s="172">
        <v>6618.7081361366054</v>
      </c>
      <c r="AA119" s="172">
        <v>4863.963786342787</v>
      </c>
      <c r="AB119" s="172">
        <v>7959.7783899854376</v>
      </c>
      <c r="AC119" s="172">
        <f t="shared" si="108"/>
        <v>8787.2431923618642</v>
      </c>
      <c r="AD119" s="172">
        <f t="shared" si="108"/>
        <v>9251.1202316007784</v>
      </c>
      <c r="AE119" s="172">
        <f t="shared" si="108"/>
        <v>10713.355680243048</v>
      </c>
      <c r="AF119" s="172">
        <f t="shared" si="108"/>
        <v>11428.491444802205</v>
      </c>
      <c r="AG119" s="72">
        <f t="shared" si="108"/>
        <v>17198.471148144625</v>
      </c>
      <c r="AH119" s="70">
        <f t="shared" si="108"/>
        <v>14064.976626772141</v>
      </c>
      <c r="AI119" s="70">
        <f t="shared" si="108"/>
        <v>14365.898811411444</v>
      </c>
      <c r="AJ119" s="70">
        <f t="shared" si="108"/>
        <v>12504.715894220835</v>
      </c>
      <c r="AK119" s="70">
        <f t="shared" si="108"/>
        <v>2654.530278477187</v>
      </c>
      <c r="AL119" s="70">
        <f t="shared" si="108"/>
        <v>7838.0787632097181</v>
      </c>
      <c r="AM119" s="70">
        <f t="shared" si="108"/>
        <v>3865.4198462826571</v>
      </c>
      <c r="AN119" s="71">
        <f t="shared" si="108"/>
        <v>6172.8225166509392</v>
      </c>
      <c r="AO119" s="173"/>
      <c r="AP119" s="173"/>
      <c r="AQ119" s="87"/>
      <c r="AR119" s="87"/>
      <c r="AS119" s="87"/>
      <c r="AT119" s="87"/>
      <c r="AU119" s="87"/>
      <c r="AV119" s="87"/>
      <c r="AW119" s="87"/>
      <c r="AX119" s="108"/>
      <c r="CP119" s="174"/>
      <c r="CQ119" s="87"/>
    </row>
    <row r="120" spans="1:95" x14ac:dyDescent="0.3">
      <c r="A120" s="35" t="s">
        <v>31</v>
      </c>
      <c r="B120" s="68"/>
      <c r="C120" s="171"/>
      <c r="D120" s="171"/>
      <c r="E120" s="171"/>
      <c r="F120" s="172">
        <f t="shared" si="109"/>
        <v>2968.4206484218662</v>
      </c>
      <c r="G120" s="172">
        <f t="shared" si="109"/>
        <v>4055.4689531759113</v>
      </c>
      <c r="H120" s="172">
        <f t="shared" si="109"/>
        <v>7657.6605269065658</v>
      </c>
      <c r="I120" s="172">
        <f t="shared" si="109"/>
        <v>14490.342624383418</v>
      </c>
      <c r="J120" s="172">
        <f t="shared" si="109"/>
        <v>7925.2698649135036</v>
      </c>
      <c r="K120" s="172"/>
      <c r="L120" s="71">
        <f t="shared" si="107"/>
        <v>1706.4128354187158</v>
      </c>
      <c r="M120" s="172"/>
      <c r="N120" s="172"/>
      <c r="O120" s="172"/>
      <c r="P120" s="172"/>
      <c r="Q120" s="172">
        <v>2312.5114150219888</v>
      </c>
      <c r="R120" s="172">
        <v>3293.0771063510906</v>
      </c>
      <c r="S120" s="172">
        <v>2855.7068447134175</v>
      </c>
      <c r="T120" s="172">
        <v>3500.6967364335856</v>
      </c>
      <c r="U120" s="172">
        <v>4208.888395989994</v>
      </c>
      <c r="V120" s="172">
        <v>5766.7410014531088</v>
      </c>
      <c r="W120" s="172">
        <v>3345.0156884455369</v>
      </c>
      <c r="X120" s="172">
        <v>2878.5027879492527</v>
      </c>
      <c r="Y120" s="172">
        <v>5808.5233483487273</v>
      </c>
      <c r="Z120" s="172">
        <v>9236.0333040573096</v>
      </c>
      <c r="AA120" s="172">
        <v>7862.891709263331</v>
      </c>
      <c r="AB120" s="172">
        <v>7324.2001400317076</v>
      </c>
      <c r="AC120" s="172">
        <f t="shared" si="108"/>
        <v>14625.952015428946</v>
      </c>
      <c r="AD120" s="172">
        <f t="shared" si="108"/>
        <v>16312.590653972842</v>
      </c>
      <c r="AE120" s="172">
        <f t="shared" si="108"/>
        <v>16610.866336483872</v>
      </c>
      <c r="AF120" s="172">
        <f t="shared" si="108"/>
        <v>9688.4588403606467</v>
      </c>
      <c r="AG120" s="72">
        <f t="shared" si="108"/>
        <v>10024.422822890849</v>
      </c>
      <c r="AH120" s="70">
        <f t="shared" si="108"/>
        <v>8994.7917941958476</v>
      </c>
      <c r="AI120" s="70">
        <f t="shared" si="108"/>
        <v>8295.1706045829778</v>
      </c>
      <c r="AJ120" s="70">
        <f t="shared" si="108"/>
        <v>4564.7344584299108</v>
      </c>
      <c r="AK120" s="70">
        <f t="shared" si="108"/>
        <v>3180.9770178912399</v>
      </c>
      <c r="AL120" s="70">
        <f t="shared" si="108"/>
        <v>564.20070147519039</v>
      </c>
      <c r="AM120" s="70">
        <f t="shared" si="108"/>
        <v>2569.4038813304842</v>
      </c>
      <c r="AN120" s="71">
        <f t="shared" si="108"/>
        <v>306.05184502674501</v>
      </c>
      <c r="AO120" s="173"/>
      <c r="AP120" s="173"/>
      <c r="AQ120" s="87"/>
      <c r="AR120" s="87"/>
      <c r="AS120" s="87"/>
      <c r="AT120" s="87"/>
      <c r="AU120" s="87"/>
      <c r="AV120" s="87"/>
      <c r="AW120" s="87"/>
      <c r="AX120" s="108"/>
      <c r="CP120" s="174"/>
      <c r="CQ120" s="87"/>
    </row>
    <row r="121" spans="1:95" x14ac:dyDescent="0.3">
      <c r="A121" s="35" t="s">
        <v>32</v>
      </c>
      <c r="B121" s="68"/>
      <c r="C121" s="171"/>
      <c r="D121" s="171"/>
      <c r="E121" s="171"/>
      <c r="F121" s="172">
        <f t="shared" si="109"/>
        <v>11702.822066299372</v>
      </c>
      <c r="G121" s="172">
        <f t="shared" si="109"/>
        <v>10458.266316839101</v>
      </c>
      <c r="H121" s="172">
        <f t="shared" si="109"/>
        <v>11208.631160759795</v>
      </c>
      <c r="I121" s="172">
        <f t="shared" si="109"/>
        <v>10467.909622644233</v>
      </c>
      <c r="J121" s="172">
        <f t="shared" si="109"/>
        <v>9512.3407087803571</v>
      </c>
      <c r="K121" s="172"/>
      <c r="L121" s="71">
        <f t="shared" si="107"/>
        <v>10430.067326062997</v>
      </c>
      <c r="M121" s="172"/>
      <c r="N121" s="172"/>
      <c r="O121" s="172"/>
      <c r="P121" s="172"/>
      <c r="Q121" s="172">
        <v>19397.698131827477</v>
      </c>
      <c r="R121" s="172">
        <v>9713.3575232381936</v>
      </c>
      <c r="S121" s="172">
        <v>9661.8692231468431</v>
      </c>
      <c r="T121" s="172">
        <v>9594.6566017638324</v>
      </c>
      <c r="U121" s="172">
        <v>8406.1260349947406</v>
      </c>
      <c r="V121" s="172">
        <v>9744.1072540989189</v>
      </c>
      <c r="W121" s="172">
        <v>13173.29199491687</v>
      </c>
      <c r="X121" s="172">
        <v>10720.554432639516</v>
      </c>
      <c r="Y121" s="172">
        <v>11172.842902693481</v>
      </c>
      <c r="Z121" s="172">
        <v>11636.073044109131</v>
      </c>
      <c r="AA121" s="172">
        <v>11100.590821893962</v>
      </c>
      <c r="AB121" s="172">
        <v>10873.023542853194</v>
      </c>
      <c r="AC121" s="172">
        <f t="shared" si="108"/>
        <v>11256.106164177743</v>
      </c>
      <c r="AD121" s="172">
        <f t="shared" si="108"/>
        <v>7708.6772939555776</v>
      </c>
      <c r="AE121" s="172">
        <f t="shared" si="108"/>
        <v>14178.205441196085</v>
      </c>
      <c r="AF121" s="172">
        <f t="shared" si="108"/>
        <v>10577.025601306537</v>
      </c>
      <c r="AG121" s="72">
        <f t="shared" si="108"/>
        <v>9382.4826960184091</v>
      </c>
      <c r="AH121" s="70">
        <f t="shared" si="108"/>
        <v>10767.948558516857</v>
      </c>
      <c r="AI121" s="70">
        <f t="shared" si="108"/>
        <v>9175.0477638196699</v>
      </c>
      <c r="AJ121" s="70">
        <f t="shared" si="108"/>
        <v>8854.9376932853647</v>
      </c>
      <c r="AK121" s="70">
        <f t="shared" si="108"/>
        <v>10015.131382125375</v>
      </c>
      <c r="AL121" s="70">
        <f t="shared" si="108"/>
        <v>10819.522679255308</v>
      </c>
      <c r="AM121" s="70">
        <f t="shared" si="108"/>
        <v>10426.254291922414</v>
      </c>
      <c r="AN121" s="71">
        <f t="shared" si="108"/>
        <v>10433.686569124096</v>
      </c>
      <c r="AO121" s="173"/>
      <c r="AP121" s="173"/>
      <c r="AQ121" s="87"/>
      <c r="AR121" s="87"/>
      <c r="AS121" s="87"/>
      <c r="AT121" s="87"/>
      <c r="AU121" s="87"/>
      <c r="AV121" s="87"/>
      <c r="AW121" s="87"/>
      <c r="AX121" s="108"/>
      <c r="CP121" s="174"/>
      <c r="CQ121" s="87"/>
    </row>
    <row r="122" spans="1:95" x14ac:dyDescent="0.3">
      <c r="A122" s="35" t="s">
        <v>33</v>
      </c>
      <c r="B122" s="68"/>
      <c r="C122" s="171"/>
      <c r="D122" s="171"/>
      <c r="E122" s="171"/>
      <c r="F122" s="172">
        <f t="shared" si="109"/>
        <v>3698.5602196514365</v>
      </c>
      <c r="G122" s="172">
        <f t="shared" si="109"/>
        <v>5275.098822949637</v>
      </c>
      <c r="H122" s="172">
        <f t="shared" si="109"/>
        <v>5427.9772422557098</v>
      </c>
      <c r="I122" s="172">
        <f t="shared" si="109"/>
        <v>5452.747299364727</v>
      </c>
      <c r="J122" s="172">
        <f t="shared" si="109"/>
        <v>5287.0829327921492</v>
      </c>
      <c r="K122" s="172"/>
      <c r="L122" s="71">
        <f>L129/L115</f>
        <v>4269.2586385659242</v>
      </c>
      <c r="M122" s="172"/>
      <c r="N122" s="172"/>
      <c r="O122" s="172"/>
      <c r="P122" s="172"/>
      <c r="Q122" s="172">
        <v>4238.5541562186118</v>
      </c>
      <c r="R122" s="172">
        <v>3651.9072895641534</v>
      </c>
      <c r="S122" s="172">
        <v>2657.1866813753468</v>
      </c>
      <c r="T122" s="172">
        <v>4296.6392334735783</v>
      </c>
      <c r="U122" s="172">
        <v>5423.8719097203239</v>
      </c>
      <c r="V122" s="172">
        <v>4786.5928385017341</v>
      </c>
      <c r="W122" s="172">
        <v>5243.0309841691314</v>
      </c>
      <c r="X122" s="172">
        <v>5680.9751205518769</v>
      </c>
      <c r="Y122" s="172">
        <v>5706.3319818644459</v>
      </c>
      <c r="Z122" s="172">
        <v>5943.4137604550951</v>
      </c>
      <c r="AA122" s="172">
        <v>5299.906919236807</v>
      </c>
      <c r="AB122" s="172">
        <v>4782.0009891867512</v>
      </c>
      <c r="AC122" s="172">
        <f t="shared" si="108"/>
        <v>4831.2339924914477</v>
      </c>
      <c r="AD122" s="172">
        <f t="shared" si="108"/>
        <v>6055.3777771299074</v>
      </c>
      <c r="AE122" s="172">
        <f t="shared" si="108"/>
        <v>5637.6800155882902</v>
      </c>
      <c r="AF122" s="172">
        <f t="shared" si="108"/>
        <v>5295.1532309839149</v>
      </c>
      <c r="AG122" s="72">
        <f t="shared" si="108"/>
        <v>5071.3243552844024</v>
      </c>
      <c r="AH122" s="70">
        <f t="shared" si="108"/>
        <v>5060.8924711635527</v>
      </c>
      <c r="AI122" s="70">
        <f t="shared" si="108"/>
        <v>4705.5000025020363</v>
      </c>
      <c r="AJ122" s="70">
        <f t="shared" si="108"/>
        <v>6295.7490237569336</v>
      </c>
      <c r="AK122" s="70">
        <f t="shared" si="108"/>
        <v>6131.159907476801</v>
      </c>
      <c r="AL122" s="70">
        <f t="shared" si="108"/>
        <v>4915.7112099374499</v>
      </c>
      <c r="AM122" s="70">
        <f>AM129/AM115</f>
        <v>3245.8622333595304</v>
      </c>
      <c r="AN122" s="71">
        <f>AN129/AN115</f>
        <v>3201.2290403536344</v>
      </c>
      <c r="AO122" s="173"/>
      <c r="AP122" s="173"/>
      <c r="AQ122" s="87"/>
      <c r="AR122" s="87"/>
      <c r="AS122" s="87"/>
      <c r="AT122" s="87"/>
      <c r="AU122" s="87"/>
      <c r="AV122" s="87"/>
      <c r="AW122" s="87"/>
      <c r="AX122" s="108"/>
      <c r="CP122" s="174"/>
      <c r="CQ122" s="87"/>
    </row>
    <row r="123" spans="1:95" x14ac:dyDescent="0.3">
      <c r="A123" s="150"/>
      <c r="B123" s="130"/>
      <c r="C123" s="169"/>
      <c r="D123" s="169"/>
      <c r="E123" s="169"/>
      <c r="F123" s="131">
        <f>F22-F117</f>
        <v>-8.5365698026635073E-2</v>
      </c>
      <c r="G123" s="131">
        <f t="shared" ref="G123:J123" si="110">G22-G117</f>
        <v>-2.1487882395376801E-4</v>
      </c>
      <c r="H123" s="131">
        <f t="shared" si="110"/>
        <v>-4.1986635924331495E-3</v>
      </c>
      <c r="I123" s="131">
        <f t="shared" si="110"/>
        <v>2.1734993379141088E-4</v>
      </c>
      <c r="J123" s="169">
        <f t="shared" si="110"/>
        <v>1.1795036698458716E-6</v>
      </c>
      <c r="K123" s="169"/>
      <c r="L123" s="119">
        <f t="shared" ref="L123" si="111">L22-L117</f>
        <v>0</v>
      </c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30"/>
      <c r="AH123" s="131"/>
      <c r="AI123" s="131"/>
      <c r="AJ123" s="131"/>
      <c r="AK123" s="131"/>
      <c r="AL123" s="131"/>
      <c r="AM123" s="131"/>
      <c r="AN123" s="119"/>
      <c r="AO123" s="175"/>
      <c r="AP123" s="175"/>
      <c r="AQ123" s="69"/>
      <c r="AR123" s="69"/>
      <c r="AS123" s="69"/>
      <c r="AT123" s="69"/>
      <c r="AU123" s="69"/>
      <c r="AV123" s="69"/>
      <c r="AW123" s="69"/>
      <c r="AX123" s="176"/>
      <c r="CP123" s="177"/>
      <c r="CQ123" s="87"/>
    </row>
    <row r="124" spans="1:95" x14ac:dyDescent="0.3">
      <c r="A124" s="28" t="str">
        <f>A53</f>
        <v>IVL Core EBITDA (ล้านบาท)</v>
      </c>
      <c r="B124" s="68"/>
      <c r="C124" s="171"/>
      <c r="D124" s="171"/>
      <c r="E124" s="171"/>
      <c r="F124" s="172">
        <f>'[24]Segments Analysis in USD'!F124*'[24]Historical Financials in USD'!G$8</f>
        <v>18458.8083046063</v>
      </c>
      <c r="G124" s="172">
        <f>'[24]Segments Analysis in USD'!G124*'[24]Historical Financials in USD'!H$8</f>
        <v>21957.557911137279</v>
      </c>
      <c r="H124" s="172">
        <f>'[24]Segments Analysis in USD'!H124*'[24]Historical Financials in USD'!I$8</f>
        <v>27365.71078007367</v>
      </c>
      <c r="I124" s="172">
        <f>'[24]Segments Analysis in USD'!I124*'[24]Historical Financials in USD'!J$8</f>
        <v>34077.448189994742</v>
      </c>
      <c r="J124" s="172">
        <f>'[24]Segments Analysis in USD'!J124*'[24]Historical Financials in USD'!K$8</f>
        <v>46589.086432185941</v>
      </c>
      <c r="K124" s="172"/>
      <c r="L124" s="23">
        <f>L28</f>
        <v>35602.635528739993</v>
      </c>
      <c r="M124" s="172"/>
      <c r="N124" s="172"/>
      <c r="O124" s="172"/>
      <c r="P124" s="172"/>
      <c r="Q124" s="172">
        <v>4564.7579903794986</v>
      </c>
      <c r="R124" s="172">
        <v>4967.7443425008078</v>
      </c>
      <c r="S124" s="172">
        <v>4352.3021648115737</v>
      </c>
      <c r="T124" s="172">
        <v>4574.0038069144193</v>
      </c>
      <c r="U124" s="172">
        <v>4760.9620751650455</v>
      </c>
      <c r="V124" s="172">
        <v>6212.1357078265437</v>
      </c>
      <c r="W124" s="172">
        <v>5911.3433981864364</v>
      </c>
      <c r="X124" s="172">
        <v>5073.1167299592535</v>
      </c>
      <c r="Y124" s="172">
        <v>4804.098014405351</v>
      </c>
      <c r="Z124" s="172">
        <v>7749.5375726249667</v>
      </c>
      <c r="AA124" s="172">
        <v>7560.9722173461014</v>
      </c>
      <c r="AB124" s="172">
        <v>7251.102975697253</v>
      </c>
      <c r="AC124" s="172">
        <f t="shared" ref="AC124" si="112">SUM(AC125:AC130)</f>
        <v>7681.4504528748676</v>
      </c>
      <c r="AD124" s="172">
        <f t="shared" ref="AD124:AE124" si="113">SUM(AD125:AD130)</f>
        <v>8188.6804945365939</v>
      </c>
      <c r="AE124" s="172">
        <f t="shared" si="113"/>
        <v>9771.9244571068775</v>
      </c>
      <c r="AF124" s="172">
        <f>SUM(AF125:AF130)</f>
        <v>8435.3927854763988</v>
      </c>
      <c r="AG124" s="72">
        <f t="shared" ref="AG124:AI124" si="114">SUM(AG125:AG130)</f>
        <v>10289.800636504584</v>
      </c>
      <c r="AH124" s="70">
        <f t="shared" si="114"/>
        <v>12394.367852172478</v>
      </c>
      <c r="AI124" s="70">
        <f t="shared" si="114"/>
        <v>13447.405601378818</v>
      </c>
      <c r="AJ124" s="70">
        <f>SUM(AJ125:AJ130)</f>
        <v>10457.512342130058</v>
      </c>
      <c r="AK124" s="70">
        <f>AK28</f>
        <v>9604.2935179112392</v>
      </c>
      <c r="AL124" s="70">
        <f>AL28</f>
        <v>11418.999282155231</v>
      </c>
      <c r="AM124" s="70">
        <f>AM28</f>
        <v>8593.0027508083658</v>
      </c>
      <c r="AN124" s="71">
        <f>SUM(AN125:AN130)</f>
        <v>5986.3399778651528</v>
      </c>
      <c r="AO124" s="173"/>
      <c r="AP124" s="173"/>
      <c r="AQ124" s="69"/>
      <c r="AR124" s="69"/>
      <c r="AS124" s="69"/>
      <c r="AT124" s="69"/>
      <c r="AU124" s="69"/>
      <c r="AV124" s="69"/>
      <c r="AW124" s="69"/>
      <c r="AX124" s="108"/>
      <c r="CJ124" s="33"/>
      <c r="CK124" s="33"/>
      <c r="CL124" s="33"/>
      <c r="CM124" s="33"/>
      <c r="CN124" s="33"/>
      <c r="CP124" s="174"/>
      <c r="CQ124" s="87"/>
    </row>
    <row r="125" spans="1:95" x14ac:dyDescent="0.3">
      <c r="A125" s="35" t="s">
        <v>29</v>
      </c>
      <c r="B125" s="68"/>
      <c r="C125" s="171"/>
      <c r="D125" s="171"/>
      <c r="E125" s="171"/>
      <c r="F125" s="172">
        <f>'[24]Segments Analysis in USD'!F125*'[24]Historical Financials in USD'!G$8</f>
        <v>8318.4082802917419</v>
      </c>
      <c r="G125" s="172">
        <f>'[24]Segments Analysis in USD'!G125*'[24]Historical Financials in USD'!H$8</f>
        <v>9411.2363528727365</v>
      </c>
      <c r="H125" s="172">
        <f>'[24]Segments Analysis in USD'!H125*'[24]Historical Financials in USD'!I$8</f>
        <v>13565.379329831347</v>
      </c>
      <c r="I125" s="172">
        <f>'[24]Segments Analysis in USD'!I125*'[24]Historical Financials in USD'!J$8</f>
        <v>14063.106369208177</v>
      </c>
      <c r="J125" s="172">
        <f>'[24]Segments Analysis in USD'!J125*'[24]Historical Financials in USD'!K$8</f>
        <v>25575.08389008958</v>
      </c>
      <c r="K125" s="172"/>
      <c r="L125" s="23">
        <f>'[24]Segments Analysis in USD'!L125*'[24]Historical Financials in THB'!$M$8</f>
        <v>23408.91818388203</v>
      </c>
      <c r="M125" s="172"/>
      <c r="N125" s="172"/>
      <c r="O125" s="172"/>
      <c r="P125" s="172"/>
      <c r="Q125" s="172">
        <v>1870.5953797767129</v>
      </c>
      <c r="R125" s="172">
        <v>2363.4443520205045</v>
      </c>
      <c r="S125" s="172">
        <v>2101.2348024281946</v>
      </c>
      <c r="T125" s="172">
        <v>1983.1337460663299</v>
      </c>
      <c r="U125" s="172">
        <v>1819.4900274638437</v>
      </c>
      <c r="V125" s="172">
        <v>2451.9322694813682</v>
      </c>
      <c r="W125" s="172">
        <v>2880.218601140733</v>
      </c>
      <c r="X125" s="172">
        <v>2259.5954547867914</v>
      </c>
      <c r="Y125" s="172">
        <v>2614.5668843855442</v>
      </c>
      <c r="Z125" s="172">
        <v>3824.565391427896</v>
      </c>
      <c r="AA125" s="172">
        <v>3893.0041090644004</v>
      </c>
      <c r="AB125" s="172">
        <v>3233.2429449535066</v>
      </c>
      <c r="AC125" s="172">
        <f>'[24]Segments Analysis in USD'!AC125*AC$142</f>
        <v>3170.9603946706707</v>
      </c>
      <c r="AD125" s="172">
        <f>('[24]Segments Analysis in USD'!AC125+'[24]Segments Analysis in USD'!AD125)*AD$142-AC125</f>
        <v>3292.5654596883037</v>
      </c>
      <c r="AE125" s="172">
        <f>('[24]Segments Analysis in USD'!AC125+'[24]Segments Analysis in USD'!AD125+'[24]Segments Analysis in USD'!AE125)*AE$142-AD125-AC125</f>
        <v>3840.1436499767965</v>
      </c>
      <c r="AF125" s="172">
        <f t="shared" ref="AF125:AF130" si="115">I125-(AC125+AD125+AE125)</f>
        <v>3759.4368648724067</v>
      </c>
      <c r="AG125" s="72">
        <f>'[24]Segments Analysis in USD'!AG125*AG$142</f>
        <v>4468.8065697466873</v>
      </c>
      <c r="AH125" s="70">
        <f>('[24]Segments Analysis in USD'!AG125+'[24]Segments Analysis in USD'!AH125)*AH$142-AG125</f>
        <v>7082.7919908494196</v>
      </c>
      <c r="AI125" s="70">
        <f>('[24]Segments Analysis in USD'!AG125+'[24]Segments Analysis in USD'!AH125+'[24]Segments Analysis in USD'!AI125)*AI$142-AH125-AG125</f>
        <v>8387.3556069183942</v>
      </c>
      <c r="AJ125" s="70">
        <f t="shared" ref="AJ125:AJ130" si="116">J125-(AG125+AH125+AI125)</f>
        <v>5636.1297225750786</v>
      </c>
      <c r="AK125" s="70">
        <v>6068.5131676964202</v>
      </c>
      <c r="AL125" s="70">
        <v>8292.1338209544792</v>
      </c>
      <c r="AM125" s="70">
        <v>5685.8055869853242</v>
      </c>
      <c r="AN125" s="71">
        <f t="shared" ref="AN125:AN130" si="117">L125-(AK125+AL125+AM125)</f>
        <v>3362.4656082458059</v>
      </c>
      <c r="AO125" s="173"/>
      <c r="AP125" s="173"/>
      <c r="AQ125" s="69"/>
      <c r="AR125" s="69"/>
      <c r="AS125" s="69"/>
      <c r="AT125" s="69"/>
      <c r="AU125" s="69"/>
      <c r="AV125" s="69"/>
      <c r="AW125" s="69"/>
      <c r="AX125" s="108"/>
      <c r="CJ125" s="33"/>
      <c r="CK125" s="33"/>
      <c r="CL125" s="33"/>
      <c r="CM125" s="33"/>
      <c r="CN125" s="33"/>
      <c r="CP125" s="174"/>
      <c r="CQ125" s="87"/>
    </row>
    <row r="126" spans="1:95" x14ac:dyDescent="0.3">
      <c r="A126" s="35" t="s">
        <v>30</v>
      </c>
      <c r="B126" s="68"/>
      <c r="C126" s="171"/>
      <c r="D126" s="171"/>
      <c r="E126" s="171"/>
      <c r="F126" s="172">
        <f>'[24]Segments Analysis in USD'!F126*'[24]Historical Financials in USD'!G$8</f>
        <v>4779.6269245176536</v>
      </c>
      <c r="G126" s="172">
        <f>'[24]Segments Analysis in USD'!G126*'[24]Historical Financials in USD'!H$8</f>
        <v>4468.3689241556567</v>
      </c>
      <c r="H126" s="172">
        <f>'[24]Segments Analysis in USD'!H126*'[24]Historical Financials in USD'!I$8</f>
        <v>2297.6669609186815</v>
      </c>
      <c r="I126" s="172">
        <f>'[24]Segments Analysis in USD'!I126*'[24]Historical Financials in USD'!J$8</f>
        <v>4915.1023513036471</v>
      </c>
      <c r="J126" s="172">
        <f>'[24]Segments Analysis in USD'!J126*'[24]Historical Financials in USD'!K$8</f>
        <v>7493.9207755713142</v>
      </c>
      <c r="K126" s="172"/>
      <c r="L126" s="23">
        <f>'[24]Segments Analysis in USD'!L126*'[24]Historical Financials in THB'!$M$8</f>
        <v>2320.1516481182171</v>
      </c>
      <c r="M126" s="172"/>
      <c r="N126" s="172"/>
      <c r="O126" s="172"/>
      <c r="P126" s="172"/>
      <c r="Q126" s="172">
        <v>1362.5180055128069</v>
      </c>
      <c r="R126" s="172">
        <v>1211.0451045034304</v>
      </c>
      <c r="S126" s="172">
        <v>1104.9035357762466</v>
      </c>
      <c r="T126" s="172">
        <v>1101.1602787251695</v>
      </c>
      <c r="U126" s="172">
        <v>1283.3130808152059</v>
      </c>
      <c r="V126" s="172">
        <v>1522.3152559642249</v>
      </c>
      <c r="W126" s="172">
        <v>867.62669883319313</v>
      </c>
      <c r="X126" s="172">
        <v>795.11388854303277</v>
      </c>
      <c r="Y126" s="172">
        <v>-237.01510312495745</v>
      </c>
      <c r="Z126" s="172">
        <v>753.61709545514134</v>
      </c>
      <c r="AA126" s="172">
        <v>684.96137705880085</v>
      </c>
      <c r="AB126" s="172">
        <v>1096.1035915296968</v>
      </c>
      <c r="AC126" s="172">
        <f>'[24]Segments Analysis in USD'!AC126*AC$142</f>
        <v>995.66565461959351</v>
      </c>
      <c r="AD126" s="172">
        <f>('[24]Segments Analysis in USD'!AC126+'[24]Segments Analysis in USD'!AD126)*AD$142-AC126</f>
        <v>638.20083318955324</v>
      </c>
      <c r="AE126" s="172">
        <f>('[24]Segments Analysis in USD'!AC126+'[24]Segments Analysis in USD'!AD126+'[24]Segments Analysis in USD'!AE126)*AE$142-AD126-AC126</f>
        <v>1529.228353670158</v>
      </c>
      <c r="AF126" s="172">
        <f t="shared" si="115"/>
        <v>1752.0075098243424</v>
      </c>
      <c r="AG126" s="72">
        <f>'[24]Segments Analysis in USD'!AG126*AG$142</f>
        <v>2297.9271143561991</v>
      </c>
      <c r="AH126" s="70">
        <f>('[24]Segments Analysis in USD'!AG126+'[24]Segments Analysis in USD'!AH126)*AH$142-AG126</f>
        <v>1815.1610441104158</v>
      </c>
      <c r="AI126" s="70">
        <f>('[24]Segments Analysis in USD'!AG126+'[24]Segments Analysis in USD'!AH126+'[24]Segments Analysis in USD'!AI126)*AI$142-AH126-AG126</f>
        <v>1719.1073048416138</v>
      </c>
      <c r="AJ126" s="70">
        <f t="shared" si="116"/>
        <v>1661.7253122630855</v>
      </c>
      <c r="AK126" s="70">
        <v>80.013327145309916</v>
      </c>
      <c r="AL126" s="70">
        <v>808.91831084021749</v>
      </c>
      <c r="AM126" s="70">
        <v>487.70644784864299</v>
      </c>
      <c r="AN126" s="71">
        <f t="shared" si="117"/>
        <v>943.51356228404666</v>
      </c>
      <c r="AO126" s="173"/>
      <c r="AP126" s="173"/>
      <c r="AQ126" s="69"/>
      <c r="AR126" s="69"/>
      <c r="AS126" s="69"/>
      <c r="AT126" s="69"/>
      <c r="AU126" s="69"/>
      <c r="AV126" s="69"/>
      <c r="AW126" s="69"/>
      <c r="AX126" s="108"/>
      <c r="CJ126" s="33"/>
      <c r="CK126" s="33"/>
      <c r="CL126" s="33"/>
      <c r="CM126" s="33"/>
      <c r="CN126" s="33"/>
      <c r="CP126" s="174"/>
      <c r="CQ126" s="87"/>
    </row>
    <row r="127" spans="1:95" x14ac:dyDescent="0.3">
      <c r="A127" s="35" t="s">
        <v>31</v>
      </c>
      <c r="B127" s="68"/>
      <c r="C127" s="171"/>
      <c r="D127" s="171"/>
      <c r="E127" s="171"/>
      <c r="F127" s="172">
        <f>'[24]Segments Analysis in USD'!F127*'[24]Historical Financials in USD'!G$8</f>
        <v>1257.0661943832449</v>
      </c>
      <c r="G127" s="172">
        <f>'[24]Segments Analysis in USD'!G127*'[24]Historical Financials in USD'!H$8</f>
        <v>1524.7027042974385</v>
      </c>
      <c r="H127" s="172">
        <f>'[24]Segments Analysis in USD'!H127*'[24]Historical Financials in USD'!I$8</f>
        <v>3812.5824528811568</v>
      </c>
      <c r="I127" s="172">
        <f>'[24]Segments Analysis in USD'!I127*'[24]Historical Financials in USD'!J$8</f>
        <v>7770.3680303953306</v>
      </c>
      <c r="J127" s="70">
        <f>'[24]Segments Analysis in USD'!J127*'[24]Historical Financials in USD'!K$8</f>
        <v>5117.8098053195272</v>
      </c>
      <c r="K127" s="70"/>
      <c r="L127" s="23">
        <f>'[24]Segments Analysis in USD'!L127*'[24]Historical Financials in THB'!$M$8</f>
        <v>1255.1656054938449</v>
      </c>
      <c r="M127" s="172"/>
      <c r="N127" s="172"/>
      <c r="O127" s="172"/>
      <c r="P127" s="172"/>
      <c r="Q127" s="172">
        <v>235.0332007337048</v>
      </c>
      <c r="R127" s="172">
        <v>371.02405247296008</v>
      </c>
      <c r="S127" s="172">
        <v>359.75530306716871</v>
      </c>
      <c r="T127" s="172">
        <v>291.25363810941133</v>
      </c>
      <c r="U127" s="172">
        <v>388.0200697535185</v>
      </c>
      <c r="V127" s="172">
        <v>547.40213435541682</v>
      </c>
      <c r="W127" s="172">
        <v>327.55494131420193</v>
      </c>
      <c r="X127" s="172">
        <v>261.72555887430121</v>
      </c>
      <c r="Y127" s="172">
        <v>577.70447565702671</v>
      </c>
      <c r="Z127" s="172">
        <v>1208.4624243108315</v>
      </c>
      <c r="AA127" s="172">
        <v>972.41259377254846</v>
      </c>
      <c r="AB127" s="172">
        <v>1054.0029591407501</v>
      </c>
      <c r="AC127" s="172">
        <f>'[24]Segments Analysis in USD'!AC127*AC$142</f>
        <v>1900.5400144376872</v>
      </c>
      <c r="AD127" s="172">
        <f>('[24]Segments Analysis in USD'!AC127+'[24]Segments Analysis in USD'!AD127)*AD$142-AC127</f>
        <v>2215.2947980931867</v>
      </c>
      <c r="AE127" s="172">
        <f>('[24]Segments Analysis in USD'!AC127+'[24]Segments Analysis in USD'!AD127+'[24]Segments Analysis in USD'!AE127)*AE$142-AD127-AC127</f>
        <v>2480.7241470565896</v>
      </c>
      <c r="AF127" s="172">
        <f t="shared" si="115"/>
        <v>1173.8090708078671</v>
      </c>
      <c r="AG127" s="72">
        <f>'[24]Segments Analysis in USD'!AG127*AG$142</f>
        <v>1521.3165133228069</v>
      </c>
      <c r="AH127" s="70">
        <f>('[24]Segments Analysis in USD'!AG127+'[24]Segments Analysis in USD'!AH127)*AH$142-AG127</f>
        <v>1403.2773172575414</v>
      </c>
      <c r="AI127" s="70">
        <f>('[24]Segments Analysis in USD'!AG127+'[24]Segments Analysis in USD'!AH127+'[24]Segments Analysis in USD'!AI127)*AI$142-AH127-AG127</f>
        <v>1446.2441751667236</v>
      </c>
      <c r="AJ127" s="70">
        <f t="shared" si="116"/>
        <v>746.97179957245498</v>
      </c>
      <c r="AK127" s="70">
        <v>614.82382988969846</v>
      </c>
      <c r="AL127" s="70">
        <v>88.29191294947293</v>
      </c>
      <c r="AM127" s="70">
        <v>492.66219526492944</v>
      </c>
      <c r="AN127" s="71">
        <f t="shared" si="117"/>
        <v>59.38766738974391</v>
      </c>
      <c r="AO127" s="173"/>
      <c r="AP127" s="173"/>
      <c r="AQ127" s="69"/>
      <c r="AR127" s="69"/>
      <c r="AS127" s="69"/>
      <c r="AT127" s="69"/>
      <c r="AU127" s="69"/>
      <c r="AV127" s="69"/>
      <c r="AW127" s="69"/>
      <c r="AX127" s="108"/>
      <c r="CJ127" s="33"/>
      <c r="CK127" s="33"/>
      <c r="CL127" s="33"/>
      <c r="CM127" s="33"/>
      <c r="CN127" s="33"/>
      <c r="CP127" s="174"/>
      <c r="CQ127" s="87"/>
    </row>
    <row r="128" spans="1:95" x14ac:dyDescent="0.3">
      <c r="A128" s="35" t="s">
        <v>32</v>
      </c>
      <c r="B128" s="68"/>
      <c r="C128" s="171"/>
      <c r="D128" s="171"/>
      <c r="E128" s="171"/>
      <c r="F128" s="172">
        <f>'[24]Segments Analysis in USD'!F128*'[24]Historical Financials in USD'!G$8</f>
        <v>857.7730889052159</v>
      </c>
      <c r="G128" s="172">
        <f>'[24]Segments Analysis in USD'!G128*'[24]Historical Financials in USD'!H$8</f>
        <v>829.53399685220222</v>
      </c>
      <c r="H128" s="172">
        <f>'[24]Segments Analysis in USD'!H128*'[24]Historical Financials in USD'!I$8</f>
        <v>1018.6019542849687</v>
      </c>
      <c r="I128" s="172">
        <f>'[24]Segments Analysis in USD'!I128*'[24]Historical Financials in USD'!J$8</f>
        <v>1253.5556708098929</v>
      </c>
      <c r="J128" s="70">
        <f>'[24]Segments Analysis in USD'!J128*'[24]Historical Financials in USD'!K$8</f>
        <v>1540.5736241282798</v>
      </c>
      <c r="K128" s="70"/>
      <c r="L128" s="23">
        <f>'[24]Segments Analysis in USD'!L128*'[24]Historical Financials in THB'!$M$8</f>
        <v>2219.3236244720492</v>
      </c>
      <c r="M128" s="172"/>
      <c r="N128" s="172"/>
      <c r="O128" s="172"/>
      <c r="P128" s="172"/>
      <c r="Q128" s="172">
        <v>298.42097725438003</v>
      </c>
      <c r="R128" s="172">
        <v>205.68432803115326</v>
      </c>
      <c r="S128" s="172">
        <v>171.59267179185883</v>
      </c>
      <c r="T128" s="172">
        <v>182.07511182782378</v>
      </c>
      <c r="U128" s="172">
        <v>164.48367686186629</v>
      </c>
      <c r="V128" s="172">
        <v>212.16546300071872</v>
      </c>
      <c r="W128" s="172">
        <v>245.68044664308013</v>
      </c>
      <c r="X128" s="172">
        <v>207.20441034653709</v>
      </c>
      <c r="Y128" s="172">
        <v>222.01902490072197</v>
      </c>
      <c r="Z128" s="172">
        <v>292.7279914062708</v>
      </c>
      <c r="AA128" s="172">
        <v>260.729456159655</v>
      </c>
      <c r="AB128" s="172">
        <v>243.12548181832085</v>
      </c>
      <c r="AC128" s="172">
        <f>'[24]Segments Analysis in USD'!AC128*AC$142</f>
        <v>275.80634296967753</v>
      </c>
      <c r="AD128" s="172">
        <f>('[24]Segments Analysis in USD'!AC128+'[24]Segments Analysis in USD'!AD128)*AD$142-AC128</f>
        <v>308.76667521897127</v>
      </c>
      <c r="AE128" s="172">
        <f>('[24]Segments Analysis in USD'!AC128+'[24]Segments Analysis in USD'!AD128+'[24]Segments Analysis in USD'!AE128)*AE$142-AD128-AC128</f>
        <v>335.37708462963315</v>
      </c>
      <c r="AF128" s="172">
        <f t="shared" si="115"/>
        <v>333.605567991611</v>
      </c>
      <c r="AG128" s="72">
        <f>'[24]Segments Analysis in USD'!AG128*AG$142</f>
        <v>335.9145385579734</v>
      </c>
      <c r="AH128" s="70">
        <f>('[24]Segments Analysis in USD'!AG128+'[24]Segments Analysis in USD'!AH128)*AH$142-AG128</f>
        <v>422.95935692508476</v>
      </c>
      <c r="AI128" s="70">
        <f>('[24]Segments Analysis in USD'!AG128+'[24]Segments Analysis in USD'!AH128+'[24]Segments Analysis in USD'!AI128)*AI$142-AH128-AG128</f>
        <v>356.571307346852</v>
      </c>
      <c r="AJ128" s="70">
        <f t="shared" si="116"/>
        <v>425.12842129836963</v>
      </c>
      <c r="AK128" s="70">
        <v>519.90701578294954</v>
      </c>
      <c r="AL128" s="70">
        <v>598.40989381151769</v>
      </c>
      <c r="AM128" s="70">
        <v>535.83207536470411</v>
      </c>
      <c r="AN128" s="71">
        <f t="shared" si="117"/>
        <v>565.174639512878</v>
      </c>
      <c r="AO128" s="173"/>
      <c r="AP128" s="173"/>
      <c r="AQ128" s="69"/>
      <c r="AR128" s="69"/>
      <c r="AS128" s="69"/>
      <c r="AT128" s="69"/>
      <c r="AU128" s="69"/>
      <c r="AV128" s="69"/>
      <c r="AW128" s="69"/>
      <c r="AX128" s="108"/>
      <c r="CJ128" s="33"/>
      <c r="CK128" s="33"/>
      <c r="CL128" s="33"/>
      <c r="CM128" s="33"/>
      <c r="CN128" s="33"/>
      <c r="CP128" s="174"/>
      <c r="CQ128" s="87"/>
    </row>
    <row r="129" spans="1:95" x14ac:dyDescent="0.3">
      <c r="A129" s="35" t="s">
        <v>33</v>
      </c>
      <c r="B129" s="68"/>
      <c r="C129" s="171"/>
      <c r="D129" s="171"/>
      <c r="E129" s="171"/>
      <c r="F129" s="172">
        <f>'[24]Segments Analysis in USD'!F129*'[24]Historical Financials in USD'!G$8</f>
        <v>3446.574640416537</v>
      </c>
      <c r="G129" s="172">
        <f>'[24]Segments Analysis in USD'!G129*'[24]Historical Financials in USD'!H$8</f>
        <v>5675.433178897516</v>
      </c>
      <c r="H129" s="172">
        <f>'[24]Segments Analysis in USD'!H129*'[24]Historical Financials in USD'!I$8</f>
        <v>6219.2626825091647</v>
      </c>
      <c r="I129" s="172">
        <f>'[24]Segments Analysis in USD'!I129*'[24]Historical Financials in USD'!J$8</f>
        <v>6133.615377081509</v>
      </c>
      <c r="J129" s="70">
        <f>'[24]Segments Analysis in USD'!J129*'[24]Historical Financials in USD'!K$8</f>
        <v>6831.1562681221658</v>
      </c>
      <c r="K129" s="70"/>
      <c r="L129" s="23">
        <f>'[24]Segments Analysis in USD'!L129*'[24]Historical Financials in THB'!$M$8</f>
        <v>6891.1271977573924</v>
      </c>
      <c r="M129" s="172"/>
      <c r="N129" s="172"/>
      <c r="O129" s="172"/>
      <c r="P129" s="172"/>
      <c r="Q129" s="172">
        <v>839.77143019248274</v>
      </c>
      <c r="R129" s="172">
        <v>878.92548932724685</v>
      </c>
      <c r="S129" s="172">
        <v>633.1583219306724</v>
      </c>
      <c r="T129" s="172">
        <v>1094.719398966135</v>
      </c>
      <c r="U129" s="172">
        <v>1300.2031877993095</v>
      </c>
      <c r="V129" s="172">
        <v>1355.5496922220391</v>
      </c>
      <c r="W129" s="172">
        <v>1457.7286485935774</v>
      </c>
      <c r="X129" s="172">
        <v>1561.95165028259</v>
      </c>
      <c r="Y129" s="172">
        <v>1598.8686505771338</v>
      </c>
      <c r="Z129" s="172">
        <v>1676.7357582422833</v>
      </c>
      <c r="AA129" s="172">
        <v>1570.8419557345937</v>
      </c>
      <c r="AB129" s="172">
        <v>1372.8163179551539</v>
      </c>
      <c r="AC129" s="172">
        <f>'[24]Segments Analysis in USD'!AC129*AC$142</f>
        <v>1355.5555308863609</v>
      </c>
      <c r="AD129" s="172">
        <f>('[24]Segments Analysis in USD'!AC129+'[24]Segments Analysis in USD'!AD129)*AD$142-AC129</f>
        <v>1721.2590794158664</v>
      </c>
      <c r="AE129" s="172">
        <f>('[24]Segments Analysis in USD'!AC129+'[24]Segments Analysis in USD'!AD129+'[24]Segments Analysis in USD'!AE129)*AE$142-AD129-AC129</f>
        <v>1503.4056757766602</v>
      </c>
      <c r="AF129" s="172">
        <f t="shared" si="115"/>
        <v>1553.3950910026215</v>
      </c>
      <c r="AG129" s="72">
        <f>'[24]Segments Analysis in USD'!AG129*AG$142</f>
        <v>1532.0066964147652</v>
      </c>
      <c r="AH129" s="70">
        <f>('[24]Segments Analysis in USD'!AG129+'[24]Segments Analysis in USD'!AH129)*AH$142-AG129</f>
        <v>1579.2307822277337</v>
      </c>
      <c r="AI129" s="70">
        <f>('[24]Segments Analysis in USD'!AG129+'[24]Segments Analysis in USD'!AH129+'[24]Segments Analysis in USD'!AI129)*AI$142-AH129-AG129</f>
        <v>1621.5823719186667</v>
      </c>
      <c r="AJ129" s="70">
        <f t="shared" si="116"/>
        <v>2098.3364175610004</v>
      </c>
      <c r="AK129" s="70">
        <v>2191.8357958812221</v>
      </c>
      <c r="AL129" s="70">
        <v>1878.8457417182583</v>
      </c>
      <c r="AM129" s="70">
        <v>1542.8144374572694</v>
      </c>
      <c r="AN129" s="71">
        <f t="shared" si="117"/>
        <v>1277.6312227006429</v>
      </c>
      <c r="AO129" s="173"/>
      <c r="AP129" s="173"/>
      <c r="AQ129" s="69"/>
      <c r="AR129" s="69"/>
      <c r="AS129" s="69"/>
      <c r="AT129" s="69"/>
      <c r="AU129" s="69"/>
      <c r="AV129" s="69"/>
      <c r="AW129" s="69"/>
      <c r="AX129" s="108"/>
      <c r="CJ129" s="33"/>
      <c r="CK129" s="33"/>
      <c r="CL129" s="33"/>
      <c r="CM129" s="33"/>
      <c r="CN129" s="33"/>
      <c r="CP129" s="174"/>
      <c r="CQ129" s="87"/>
    </row>
    <row r="130" spans="1:95" x14ac:dyDescent="0.3">
      <c r="A130" s="35" t="s">
        <v>24</v>
      </c>
      <c r="B130" s="68"/>
      <c r="C130" s="171"/>
      <c r="D130" s="171"/>
      <c r="E130" s="171"/>
      <c r="F130" s="69">
        <f>'[24]Segments Analysis in USD'!F130*'[24]Historical Financials in USD'!G$8</f>
        <v>-200.64082390809421</v>
      </c>
      <c r="G130" s="69">
        <f>'[24]Segments Analysis in USD'!G130*'[24]Historical Financials in USD'!H$8</f>
        <v>48.282754061729939</v>
      </c>
      <c r="H130" s="69">
        <f>'[24]Segments Analysis in USD'!H130*'[24]Historical Financials in USD'!I$8</f>
        <v>452.21739964835513</v>
      </c>
      <c r="I130" s="69">
        <f>'[24]Segments Analysis in USD'!I130*'[24]Historical Financials in USD'!J$8</f>
        <v>-58.299608803819844</v>
      </c>
      <c r="J130" s="69">
        <f>'[24]Segments Analysis in USD'!J130*'[24]Historical Financials in USD'!K$8</f>
        <v>30.542068955070011</v>
      </c>
      <c r="K130" s="69"/>
      <c r="L130" s="23">
        <f>'[24]Segments Analysis in USD'!L130*'[24]Historical Financials in THB'!$M$8</f>
        <v>-492.05073098354353</v>
      </c>
      <c r="M130" s="69"/>
      <c r="N130" s="69"/>
      <c r="O130" s="69"/>
      <c r="P130" s="69"/>
      <c r="Q130" s="69">
        <v>-41.581003090588837</v>
      </c>
      <c r="R130" s="69">
        <v>-62.378983854487188</v>
      </c>
      <c r="S130" s="69">
        <v>-18.342470182568192</v>
      </c>
      <c r="T130" s="69">
        <v>-78.338366780449988</v>
      </c>
      <c r="U130" s="69">
        <v>-194.54796752869771</v>
      </c>
      <c r="V130" s="69">
        <v>122.77089280277571</v>
      </c>
      <c r="W130" s="69">
        <v>132.53406166165044</v>
      </c>
      <c r="X130" s="69">
        <v>-12.474232873998496</v>
      </c>
      <c r="Y130" s="69">
        <v>27.95408200988199</v>
      </c>
      <c r="Z130" s="69">
        <v>-6.5710882174560297</v>
      </c>
      <c r="AA130" s="69">
        <v>179.02272555610409</v>
      </c>
      <c r="AB130" s="69">
        <v>251.81168029982507</v>
      </c>
      <c r="AC130" s="69">
        <f>'[24]Segments Analysis in USD'!AC130*AC$142</f>
        <v>-17.077484709121983</v>
      </c>
      <c r="AD130" s="69">
        <f>('[24]Segments Analysis in USD'!AC130+'[24]Segments Analysis in USD'!AD130)*AD$142-AC130</f>
        <v>12.593648930712042</v>
      </c>
      <c r="AE130" s="69">
        <f>('[24]Segments Analysis in USD'!AC130+'[24]Segments Analysis in USD'!AD130+'[24]Segments Analysis in USD'!AE130)*AE$142-AD130-AC130</f>
        <v>83.045545997040023</v>
      </c>
      <c r="AF130" s="69">
        <f t="shared" si="115"/>
        <v>-136.86131902244992</v>
      </c>
      <c r="AG130" s="68">
        <f>'[24]Segments Analysis in USD'!AG130*AG$142</f>
        <v>133.82920410615299</v>
      </c>
      <c r="AH130" s="69">
        <f>('[24]Segments Analysis in USD'!AG130+'[24]Segments Analysis in USD'!AH130)*AH$142-AG130</f>
        <v>90.947360802280912</v>
      </c>
      <c r="AI130" s="69">
        <f>('[24]Segments Analysis in USD'!AG130+'[24]Segments Analysis in USD'!AH130+'[24]Segments Analysis in USD'!AI130)*AI$142-AH130-AG130</f>
        <v>-83.455164813433726</v>
      </c>
      <c r="AJ130" s="69">
        <f t="shared" si="116"/>
        <v>-110.77933113993016</v>
      </c>
      <c r="AK130" s="69">
        <v>129.20054457485281</v>
      </c>
      <c r="AL130" s="69">
        <v>-247.60039811871926</v>
      </c>
      <c r="AM130" s="69">
        <v>-151.81815517171262</v>
      </c>
      <c r="AN130" s="71">
        <f t="shared" si="117"/>
        <v>-221.83272226796447</v>
      </c>
      <c r="AO130" s="173"/>
      <c r="AP130" s="173"/>
      <c r="AQ130" s="69"/>
      <c r="AR130" s="69"/>
      <c r="AS130" s="69"/>
      <c r="AT130" s="69"/>
      <c r="AU130" s="69"/>
      <c r="AV130" s="69"/>
      <c r="AW130" s="69"/>
      <c r="AX130" s="108"/>
      <c r="CJ130" s="33"/>
      <c r="CK130" s="33"/>
      <c r="CL130" s="33"/>
      <c r="CM130" s="33"/>
      <c r="CN130" s="33"/>
      <c r="CP130" s="174"/>
      <c r="CQ130" s="87"/>
    </row>
    <row r="131" spans="1:95" x14ac:dyDescent="0.3">
      <c r="A131" s="150"/>
      <c r="B131" s="130"/>
      <c r="C131" s="169"/>
      <c r="D131" s="169"/>
      <c r="E131" s="169"/>
      <c r="F131" s="131"/>
      <c r="G131" s="131">
        <f t="shared" ref="G131:J131" si="118">G28-G124</f>
        <v>-1.5092223147803452E-3</v>
      </c>
      <c r="H131" s="131">
        <f t="shared" si="118"/>
        <v>-3.9784886463166913E-2</v>
      </c>
      <c r="I131" s="131">
        <f t="shared" si="118"/>
        <v>1.9785946278716438E-3</v>
      </c>
      <c r="J131" s="131">
        <f t="shared" si="118"/>
        <v>1.228972541866824E-5</v>
      </c>
      <c r="K131" s="131"/>
      <c r="L131" s="119">
        <f t="shared" ref="L131" si="119">L28-L124</f>
        <v>0</v>
      </c>
      <c r="M131" s="131"/>
      <c r="N131" s="131"/>
      <c r="O131" s="131"/>
      <c r="P131" s="131"/>
      <c r="Q131" s="131">
        <v>-4.2115360481147945E-2</v>
      </c>
      <c r="R131" s="131">
        <v>-5.31477773511142E-2</v>
      </c>
      <c r="S131" s="131">
        <v>-0.35757929572173452</v>
      </c>
      <c r="T131" s="131">
        <v>-7.9819402528300998E-2</v>
      </c>
      <c r="U131" s="131">
        <v>1.1089808604083373E-3</v>
      </c>
      <c r="V131" s="131">
        <v>-3.491226362712041E-3</v>
      </c>
      <c r="W131" s="131">
        <v>3.6809784096476506E-3</v>
      </c>
      <c r="X131" s="131">
        <v>-2.8079552312192391E-3</v>
      </c>
      <c r="Y131" s="131">
        <v>-1.6815267690617475E-3</v>
      </c>
      <c r="Z131" s="131">
        <v>-3.3303639635050786E-2</v>
      </c>
      <c r="AA131" s="131">
        <v>-4.1284156213805545E-4</v>
      </c>
      <c r="AB131" s="131">
        <v>-4.3872314099644427E-3</v>
      </c>
      <c r="AC131" s="131">
        <f t="shared" ref="AC131:AI131" si="120">AC28-AC124</f>
        <v>-1.0318979135263362E-2</v>
      </c>
      <c r="AD131" s="131">
        <f t="shared" si="120"/>
        <v>9.5248390416600159E-3</v>
      </c>
      <c r="AE131" s="131">
        <f t="shared" si="120"/>
        <v>-8.8184212836495135E-4</v>
      </c>
      <c r="AF131" s="131">
        <f t="shared" si="120"/>
        <v>3.6545768525684252E-3</v>
      </c>
      <c r="AG131" s="130">
        <f t="shared" si="120"/>
        <v>-1.103883590985788E-3</v>
      </c>
      <c r="AH131" s="131">
        <f t="shared" si="120"/>
        <v>-7.6179319694347214E-4</v>
      </c>
      <c r="AI131" s="131">
        <f t="shared" si="120"/>
        <v>-6.2937033362686634E-10</v>
      </c>
      <c r="AJ131" s="131">
        <f>AJ28-AJ124</f>
        <v>1.3143719115760177E-5</v>
      </c>
      <c r="AK131" s="131">
        <f>AK124-SUM(AK125:AK130)</f>
        <v>-1.6305921417369973E-4</v>
      </c>
      <c r="AL131" s="131">
        <f>AL124-SUM(AL125:AL130)</f>
        <v>0</v>
      </c>
      <c r="AM131" s="131">
        <f>AM124-SUM(AM125:AM130)</f>
        <v>1.6305920871673152E-4</v>
      </c>
      <c r="AN131" s="119">
        <f t="shared" ref="AN131" si="121">AN28-AN124</f>
        <v>0</v>
      </c>
      <c r="AO131" s="178"/>
      <c r="AP131" s="178"/>
      <c r="AQ131" s="179"/>
      <c r="AR131" s="179"/>
      <c r="AS131" s="179"/>
      <c r="AT131" s="179"/>
      <c r="AU131" s="179"/>
      <c r="AV131" s="179"/>
      <c r="AW131" s="179"/>
      <c r="AX131" s="179"/>
      <c r="CP131" s="180"/>
      <c r="CQ131" s="87"/>
    </row>
    <row r="132" spans="1:95" x14ac:dyDescent="0.3">
      <c r="A132" s="28" t="str">
        <f>A87</f>
        <v>*รายได้สุทธิ (ล้านบาท)</v>
      </c>
      <c r="B132" s="68"/>
      <c r="C132" s="171"/>
      <c r="D132" s="171"/>
      <c r="E132" s="171"/>
      <c r="F132" s="172">
        <f>'[24]Segments Analysis in USD'!F132*'[24]Historical Financials in USD'!G$8</f>
        <v>243907.21766484791</v>
      </c>
      <c r="G132" s="172">
        <f>'[24]Segments Analysis in USD'!G132*'[24]Historical Financials in USD'!H$8</f>
        <v>234697.9067451939</v>
      </c>
      <c r="H132" s="172">
        <f>'[24]Segments Analysis in USD'!H132*'[24]Historical Financials in USD'!I$8</f>
        <v>254619.53900000002</v>
      </c>
      <c r="I132" s="172">
        <f>'[24]Segments Analysis in USD'!I132*'[24]Historical Financials in USD'!J$8</f>
        <v>286332.272</v>
      </c>
      <c r="J132" s="70">
        <f>'[24]Segments Analysis in USD'!J132*'[24]Historical Financials in USD'!K$8</f>
        <v>347170.9003483</v>
      </c>
      <c r="K132" s="70"/>
      <c r="L132" s="71">
        <f>SUM(L133:L138)</f>
        <v>352692.44769122585</v>
      </c>
      <c r="M132" s="172"/>
      <c r="N132" s="172"/>
      <c r="O132" s="172"/>
      <c r="P132" s="172"/>
      <c r="Q132" s="172">
        <f t="shared" ref="Q132:AK132" si="122">SUM(Q133:Q138)</f>
        <v>61646.599671913951</v>
      </c>
      <c r="R132" s="172">
        <f t="shared" si="122"/>
        <v>64029.71677401317</v>
      </c>
      <c r="S132" s="172">
        <f t="shared" si="122"/>
        <v>63606.028426467368</v>
      </c>
      <c r="T132" s="172">
        <f t="shared" si="122"/>
        <v>54624.667427358378</v>
      </c>
      <c r="U132" s="172">
        <f t="shared" si="122"/>
        <v>53660.331258342972</v>
      </c>
      <c r="V132" s="172">
        <f t="shared" si="122"/>
        <v>61225.274612748872</v>
      </c>
      <c r="W132" s="172">
        <f t="shared" si="122"/>
        <v>62333.503119205518</v>
      </c>
      <c r="X132" s="172">
        <f t="shared" si="122"/>
        <v>57478.839216476685</v>
      </c>
      <c r="Y132" s="172">
        <f t="shared" si="122"/>
        <v>57164.231830578989</v>
      </c>
      <c r="Z132" s="172">
        <f t="shared" si="122"/>
        <v>66730.030342933387</v>
      </c>
      <c r="AA132" s="172">
        <f t="shared" si="122"/>
        <v>65435.835465422773</v>
      </c>
      <c r="AB132" s="172">
        <f t="shared" si="122"/>
        <v>65289.488059261392</v>
      </c>
      <c r="AC132" s="172">
        <f t="shared" si="122"/>
        <v>71650.374233779148</v>
      </c>
      <c r="AD132" s="172">
        <f t="shared" si="122"/>
        <v>71660.714981156401</v>
      </c>
      <c r="AE132" s="172">
        <f t="shared" si="122"/>
        <v>72604.546626676471</v>
      </c>
      <c r="AF132" s="70">
        <f t="shared" si="122"/>
        <v>70416.636591936622</v>
      </c>
      <c r="AG132" s="72">
        <f>SUM(AG133:AG138)</f>
        <v>76143.351816232025</v>
      </c>
      <c r="AH132" s="70">
        <f>SUM(AH133:AH138)</f>
        <v>83590.939620689503</v>
      </c>
      <c r="AI132" s="70">
        <f t="shared" si="122"/>
        <v>96000.728436366408</v>
      </c>
      <c r="AJ132" s="70">
        <f t="shared" si="122"/>
        <v>91435.88043963573</v>
      </c>
      <c r="AK132" s="70">
        <f t="shared" si="122"/>
        <v>95810.21144233791</v>
      </c>
      <c r="AL132" s="70">
        <f>SUM(AL133:AL138)</f>
        <v>92556.873101740537</v>
      </c>
      <c r="AM132" s="70">
        <f>SUM(AM133:AM138)</f>
        <v>86816.790537703913</v>
      </c>
      <c r="AN132" s="71">
        <f>SUM(AN133:AN138)</f>
        <v>77508.572609443479</v>
      </c>
      <c r="AO132" s="173"/>
      <c r="AP132" s="173"/>
      <c r="AQ132" s="69"/>
      <c r="AR132" s="69"/>
      <c r="AS132" s="69"/>
      <c r="AT132" s="69"/>
      <c r="AU132" s="69"/>
      <c r="AV132" s="69"/>
      <c r="AW132" s="69"/>
      <c r="AX132" s="108"/>
      <c r="CJ132" s="33"/>
      <c r="CK132" s="33"/>
      <c r="CL132" s="33"/>
      <c r="CM132" s="33"/>
      <c r="CN132" s="33"/>
      <c r="CP132" s="174"/>
      <c r="CQ132" s="87"/>
    </row>
    <row r="133" spans="1:95" x14ac:dyDescent="0.3">
      <c r="A133" s="35" t="s">
        <v>29</v>
      </c>
      <c r="B133" s="68"/>
      <c r="C133" s="171"/>
      <c r="D133" s="171"/>
      <c r="E133" s="171"/>
      <c r="F133" s="172">
        <f>'[24]Segments Analysis in USD'!F133*'[24]Historical Financials in USD'!G$8</f>
        <v>153544.94276351487</v>
      </c>
      <c r="G133" s="172">
        <f>'[24]Segments Analysis in USD'!G133*'[24]Historical Financials in USD'!H$8</f>
        <v>148489.74287783777</v>
      </c>
      <c r="H133" s="172">
        <f>'[24]Segments Analysis in USD'!H133*'[24]Historical Financials in USD'!I$8</f>
        <v>164312.98941192939</v>
      </c>
      <c r="I133" s="172">
        <f>'[24]Segments Analysis in USD'!I133*'[24]Historical Financials in USD'!J$8</f>
        <v>182079.3969641958</v>
      </c>
      <c r="J133" s="70">
        <f>'[24]Segments Analysis in USD'!J133*'[24]Historical Financials in USD'!K$8</f>
        <v>226128.47364638906</v>
      </c>
      <c r="K133" s="70"/>
      <c r="L133" s="23">
        <v>236551.61322354196</v>
      </c>
      <c r="M133" s="172"/>
      <c r="N133" s="172"/>
      <c r="O133" s="172"/>
      <c r="P133" s="172"/>
      <c r="Q133" s="172">
        <f>'[24]Segments Analysis in USD'!Q133*Q$142</f>
        <v>40467.476048313329</v>
      </c>
      <c r="R133" s="172">
        <f>('[24]Segments Analysis in USD'!Q133+'[24]Segments Analysis in USD'!R133)*R$142-Q133</f>
        <v>39814.791755939223</v>
      </c>
      <c r="S133" s="172">
        <f>('[24]Segments Analysis in USD'!Q133+'[24]Segments Analysis in USD'!R133+'[24]Segments Analysis in USD'!S133)*S$142-R133-Q133</f>
        <v>40299.458273236669</v>
      </c>
      <c r="T133" s="172">
        <f t="shared" ref="T133:T138" si="123">F133-(Q133+R133+S133)</f>
        <v>32963.216686025655</v>
      </c>
      <c r="U133" s="172">
        <f>'[24]Segments Analysis in USD'!U133*U$142</f>
        <v>33111.882448552649</v>
      </c>
      <c r="V133" s="172">
        <f>('[24]Segments Analysis in USD'!U133+'[24]Segments Analysis in USD'!V133)*V$142-U133</f>
        <v>38726.112001494454</v>
      </c>
      <c r="W133" s="172">
        <f>('[24]Segments Analysis in USD'!U133+'[24]Segments Analysis in USD'!V133+'[24]Segments Analysis in USD'!W133)*W$142-V133-U133</f>
        <v>40428.853804200822</v>
      </c>
      <c r="X133" s="172">
        <f t="shared" ref="X133:X138" si="124">G133-(U133+V133+W133)</f>
        <v>36222.894623589847</v>
      </c>
      <c r="Y133" s="172">
        <f>'[24]Segments Analysis in USD'!Y133*Y$142</f>
        <v>36098.406637582935</v>
      </c>
      <c r="Z133" s="172">
        <f>('[24]Segments Analysis in USD'!Y133+'[24]Segments Analysis in USD'!Z133)*Z$142-Y133</f>
        <v>43469.395737748324</v>
      </c>
      <c r="AA133" s="172">
        <f>('[24]Segments Analysis in USD'!Y133+'[24]Segments Analysis in USD'!Z133+'[24]Segments Analysis in USD'!AA133)*AA$142-Z133-Y133</f>
        <v>42832.914697653781</v>
      </c>
      <c r="AB133" s="172">
        <f t="shared" ref="AB133:AB138" si="125">H133-(Y133+Z133+AA133)</f>
        <v>41912.272338944342</v>
      </c>
      <c r="AC133" s="172">
        <f>'[24]Segments Analysis in USD'!AC133*AC$142</f>
        <v>45852.51987024142</v>
      </c>
      <c r="AD133" s="172">
        <f>('[24]Segments Analysis in USD'!AC133+'[24]Segments Analysis in USD'!AD133)*AD$142-AC133</f>
        <v>46739.771377499754</v>
      </c>
      <c r="AE133" s="172">
        <f>('[24]Segments Analysis in USD'!AC133+'[24]Segments Analysis in USD'!AD133+'[24]Segments Analysis in USD'!AE133)*AE$142-AD133-AC133</f>
        <v>46121.008737143362</v>
      </c>
      <c r="AF133" s="70">
        <f t="shared" ref="AF133:AF138" si="126">I133-(AC133+AD133+AE133)</f>
        <v>43366.09697931126</v>
      </c>
      <c r="AG133" s="72">
        <f>'[24]Segments Analysis in USD'!AG133*AG$142</f>
        <v>47190.406389599404</v>
      </c>
      <c r="AH133" s="70">
        <f>('[24]Segments Analysis in USD'!AG133+'[24]Segments Analysis in USD'!AH133)*AH$142-AG133</f>
        <v>54208.380727100637</v>
      </c>
      <c r="AI133" s="70">
        <f>('[24]Segments Analysis in USD'!AG133+'[24]Segments Analysis in USD'!AH133+'[24]Segments Analysis in USD'!AI133)*AI$142-AH133-AG133</f>
        <v>63930.115058258278</v>
      </c>
      <c r="AJ133" s="70">
        <f t="shared" ref="AJ133:AJ138" si="127">J133-(AG133+AH133+AI133)</f>
        <v>60799.57147143074</v>
      </c>
      <c r="AK133" s="70">
        <v>66466.092505256645</v>
      </c>
      <c r="AL133" s="70">
        <v>64009.73043513525</v>
      </c>
      <c r="AM133" s="70">
        <v>55891.441165811149</v>
      </c>
      <c r="AN133" s="71">
        <f t="shared" ref="AN133:AN138" si="128">L133-(AK133+AL133+AM133)</f>
        <v>50184.349117338919</v>
      </c>
      <c r="AO133" s="173"/>
      <c r="AP133" s="173"/>
      <c r="AQ133" s="69"/>
      <c r="AR133" s="69"/>
      <c r="AS133" s="69"/>
      <c r="AT133" s="69"/>
      <c r="AU133" s="69"/>
      <c r="AV133" s="69"/>
      <c r="AW133" s="69"/>
      <c r="AX133" s="108"/>
      <c r="CJ133" s="33"/>
      <c r="CK133" s="33"/>
      <c r="CL133" s="33"/>
      <c r="CM133" s="33"/>
      <c r="CN133" s="33"/>
      <c r="CP133" s="174"/>
      <c r="CQ133" s="87"/>
    </row>
    <row r="134" spans="1:95" x14ac:dyDescent="0.3">
      <c r="A134" s="35" t="s">
        <v>30</v>
      </c>
      <c r="B134" s="68"/>
      <c r="C134" s="171"/>
      <c r="D134" s="171"/>
      <c r="E134" s="171"/>
      <c r="F134" s="172">
        <f>'[24]Segments Analysis in USD'!F134*'[24]Historical Financials in USD'!G$8</f>
        <v>19701.300644166684</v>
      </c>
      <c r="G134" s="172">
        <f>'[24]Segments Analysis in USD'!G134*'[24]Historical Financials in USD'!H$8</f>
        <v>14067.6291304758</v>
      </c>
      <c r="H134" s="172">
        <f>'[24]Segments Analysis in USD'!H134*'[24]Historical Financials in USD'!I$8</f>
        <v>10987.535862747372</v>
      </c>
      <c r="I134" s="172">
        <f>'[24]Segments Analysis in USD'!I134*'[24]Historical Financials in USD'!J$8</f>
        <v>14331.760641491999</v>
      </c>
      <c r="J134" s="70">
        <f>'[24]Segments Analysis in USD'!J134*'[24]Historical Financials in USD'!K$8</f>
        <v>14594.984560917961</v>
      </c>
      <c r="K134" s="70"/>
      <c r="L134" s="23">
        <v>9099.4916385446268</v>
      </c>
      <c r="M134" s="172"/>
      <c r="N134" s="172"/>
      <c r="O134" s="172"/>
      <c r="P134" s="172"/>
      <c r="Q134" s="172">
        <f>'[24]Segments Analysis in USD'!Q134*Q$142</f>
        <v>4927.7378791791516</v>
      </c>
      <c r="R134" s="172">
        <f>('[24]Segments Analysis in USD'!Q134+'[24]Segments Analysis in USD'!R134)*R$142-Q134</f>
        <v>4942.2001094799061</v>
      </c>
      <c r="S134" s="172">
        <f>('[24]Segments Analysis in USD'!Q134+'[24]Segments Analysis in USD'!R134+'[24]Segments Analysis in USD'!S134)*S$142-R134-Q134</f>
        <v>5233.3356235949477</v>
      </c>
      <c r="T134" s="172">
        <f t="shared" si="123"/>
        <v>4598.0270319126794</v>
      </c>
      <c r="U134" s="172">
        <f>'[24]Segments Analysis in USD'!U134*U$142</f>
        <v>3725.6975707406868</v>
      </c>
      <c r="V134" s="172">
        <f>('[24]Segments Analysis in USD'!U134+'[24]Segments Analysis in USD'!V134)*V$142-U134</f>
        <v>4318.3191814278725</v>
      </c>
      <c r="W134" s="172">
        <f>('[24]Segments Analysis in USD'!U134+'[24]Segments Analysis in USD'!V134+'[24]Segments Analysis in USD'!W134)*W$142-V134-U134</f>
        <v>3282.6927535116215</v>
      </c>
      <c r="X134" s="172">
        <f t="shared" si="124"/>
        <v>2740.9196247956188</v>
      </c>
      <c r="Y134" s="172">
        <f>'[24]Segments Analysis in USD'!Y134*Y$142</f>
        <v>2032.6850150299399</v>
      </c>
      <c r="Z134" s="172">
        <f>('[24]Segments Analysis in USD'!Y134+'[24]Segments Analysis in USD'!Z134)*Z$142-Y134</f>
        <v>2616.1996403274497</v>
      </c>
      <c r="AA134" s="172">
        <f>('[24]Segments Analysis in USD'!Y134+'[24]Segments Analysis in USD'!Z134+'[24]Segments Analysis in USD'!AA134)*AA$142-Z134-Y134</f>
        <v>3010.2968458600208</v>
      </c>
      <c r="AB134" s="172">
        <f t="shared" si="125"/>
        <v>3328.3543615299623</v>
      </c>
      <c r="AC134" s="172">
        <f>'[24]Segments Analysis in USD'!AC134*AC$142</f>
        <v>3309.8007354626534</v>
      </c>
      <c r="AD134" s="172">
        <f>('[24]Segments Analysis in USD'!AC134+'[24]Segments Analysis in USD'!AD134)*AD$142-AC134</f>
        <v>2807.606606350867</v>
      </c>
      <c r="AE134" s="172">
        <f>('[24]Segments Analysis in USD'!AC134+'[24]Segments Analysis in USD'!AD134+'[24]Segments Analysis in USD'!AE134)*AE$142-AD134-AC134</f>
        <v>3995.4790112513792</v>
      </c>
      <c r="AF134" s="70">
        <f t="shared" si="126"/>
        <v>4218.8742884270996</v>
      </c>
      <c r="AG134" s="72">
        <f>'[24]Segments Analysis in USD'!AG134*AG$142</f>
        <v>3900.9643109141698</v>
      </c>
      <c r="AH134" s="70">
        <f>('[24]Segments Analysis in USD'!AG134+'[24]Segments Analysis in USD'!AH134)*AH$142-AG134</f>
        <v>3587.3206887762772</v>
      </c>
      <c r="AI134" s="70">
        <f>('[24]Segments Analysis in USD'!AG134+'[24]Segments Analysis in USD'!AH134+'[24]Segments Analysis in USD'!AI134)*AI$142-AH134-AG134</f>
        <v>3599.6913160032445</v>
      </c>
      <c r="AJ134" s="70">
        <f t="shared" si="127"/>
        <v>3507.0082452242696</v>
      </c>
      <c r="AK134" s="70">
        <v>2142.023420953371</v>
      </c>
      <c r="AL134" s="70">
        <v>1721.7426449778191</v>
      </c>
      <c r="AM134" s="70">
        <v>2403.8301492422115</v>
      </c>
      <c r="AN134" s="71">
        <f t="shared" si="128"/>
        <v>2831.8954233712248</v>
      </c>
      <c r="AO134" s="173"/>
      <c r="AP134" s="173"/>
      <c r="AQ134" s="69"/>
      <c r="AR134" s="69"/>
      <c r="AS134" s="69"/>
      <c r="AT134" s="69"/>
      <c r="AU134" s="69"/>
      <c r="AV134" s="69"/>
      <c r="AW134" s="69"/>
      <c r="AX134" s="108"/>
      <c r="CJ134" s="33"/>
      <c r="CK134" s="33"/>
      <c r="CL134" s="33"/>
      <c r="CM134" s="33"/>
      <c r="CN134" s="33"/>
      <c r="CP134" s="174"/>
      <c r="CQ134" s="87"/>
    </row>
    <row r="135" spans="1:95" x14ac:dyDescent="0.3">
      <c r="A135" s="35" t="s">
        <v>31</v>
      </c>
      <c r="B135" s="68"/>
      <c r="C135" s="171"/>
      <c r="D135" s="171"/>
      <c r="E135" s="171"/>
      <c r="F135" s="172">
        <f>'[24]Segments Analysis in USD'!F135*'[24]Historical Financials in USD'!G$8</f>
        <v>22293.455015108564</v>
      </c>
      <c r="G135" s="172">
        <f>'[24]Segments Analysis in USD'!G135*'[24]Historical Financials in USD'!H$8</f>
        <v>18061.374190102804</v>
      </c>
      <c r="H135" s="172">
        <f>'[24]Segments Analysis in USD'!H135*'[24]Historical Financials in USD'!I$8</f>
        <v>24995.558958639649</v>
      </c>
      <c r="I135" s="172">
        <f>'[24]Segments Analysis in USD'!I135*'[24]Historical Financials in USD'!J$8</f>
        <v>31131.273440423294</v>
      </c>
      <c r="J135" s="70">
        <f>'[24]Segments Analysis in USD'!J135*'[24]Historical Financials in USD'!K$8</f>
        <v>34299.980096375439</v>
      </c>
      <c r="K135" s="70"/>
      <c r="L135" s="23">
        <v>29611.085672573659</v>
      </c>
      <c r="M135" s="172"/>
      <c r="N135" s="172"/>
      <c r="O135" s="172"/>
      <c r="P135" s="172"/>
      <c r="Q135" s="172">
        <f>'[24]Segments Analysis in USD'!Q135*Q$142</f>
        <v>6080.420860994479</v>
      </c>
      <c r="R135" s="172">
        <f>('[24]Segments Analysis in USD'!Q135+'[24]Segments Analysis in USD'!R135)*R$142-Q135</f>
        <v>6502.0882214608255</v>
      </c>
      <c r="S135" s="172">
        <f>('[24]Segments Analysis in USD'!Q135+'[24]Segments Analysis in USD'!R135+'[24]Segments Analysis in USD'!S135)*S$142-R135-Q135</f>
        <v>5621.8217187209129</v>
      </c>
      <c r="T135" s="172">
        <f t="shared" si="123"/>
        <v>4089.1242139323476</v>
      </c>
      <c r="U135" s="172">
        <f>'[24]Segments Analysis in USD'!U135*U$142</f>
        <v>4310.9104647375898</v>
      </c>
      <c r="V135" s="172">
        <f>('[24]Segments Analysis in USD'!U135+'[24]Segments Analysis in USD'!V135)*V$142-U135</f>
        <v>4797.6370360129131</v>
      </c>
      <c r="W135" s="172">
        <f>('[24]Segments Analysis in USD'!U135+'[24]Segments Analysis in USD'!V135+'[24]Segments Analysis in USD'!W135)*W$142-V135-U135</f>
        <v>4799.6464863846668</v>
      </c>
      <c r="X135" s="172">
        <f t="shared" si="124"/>
        <v>4153.1802029676346</v>
      </c>
      <c r="Y135" s="172">
        <f>'[24]Segments Analysis in USD'!Y135*Y$142</f>
        <v>4582.5065099468247</v>
      </c>
      <c r="Z135" s="172">
        <f>('[24]Segments Analysis in USD'!Y135+'[24]Segments Analysis in USD'!Z135)*Z$142-Y135</f>
        <v>6769.3323287726998</v>
      </c>
      <c r="AA135" s="172">
        <f>('[24]Segments Analysis in USD'!Y135+'[24]Segments Analysis in USD'!Z135+'[24]Segments Analysis in USD'!AA135)*AA$142-Z135-Y135</f>
        <v>6772.9767774495358</v>
      </c>
      <c r="AB135" s="172">
        <f t="shared" si="125"/>
        <v>6870.7433424705887</v>
      </c>
      <c r="AC135" s="172">
        <f>'[24]Segments Analysis in USD'!AC135*AC$142</f>
        <v>8025.4774558441832</v>
      </c>
      <c r="AD135" s="172">
        <f>('[24]Segments Analysis in USD'!AC135+'[24]Segments Analysis in USD'!AD135)*AD$142-AC135</f>
        <v>8202.3763409235871</v>
      </c>
      <c r="AE135" s="172">
        <f>('[24]Segments Analysis in USD'!AC135+'[24]Segments Analysis in USD'!AD135+'[24]Segments Analysis in USD'!AE135)*AE$142-AD135-AC135</f>
        <v>7790.3164616607673</v>
      </c>
      <c r="AF135" s="70">
        <f t="shared" si="126"/>
        <v>7113.1031819947566</v>
      </c>
      <c r="AG135" s="72">
        <f>'[24]Segments Analysis in USD'!AG135*AG$142</f>
        <v>8161.6135930807486</v>
      </c>
      <c r="AH135" s="70">
        <f>('[24]Segments Analysis in USD'!AG135+'[24]Segments Analysis in USD'!AH135)*AH$142-AG135</f>
        <v>9137.4213339555918</v>
      </c>
      <c r="AI135" s="70">
        <f>('[24]Segments Analysis in USD'!AG135+'[24]Segments Analysis in USD'!AH135+'[24]Segments Analysis in USD'!AI135)*AI$142-AH135-AG135</f>
        <v>9323.4260012129762</v>
      </c>
      <c r="AJ135" s="70">
        <f t="shared" si="127"/>
        <v>7677.5191681261203</v>
      </c>
      <c r="AK135" s="70">
        <v>8503.2767666974214</v>
      </c>
      <c r="AL135" s="70">
        <v>7404.9748140431693</v>
      </c>
      <c r="AM135" s="70">
        <v>7002.3143019692907</v>
      </c>
      <c r="AN135" s="71">
        <f t="shared" si="128"/>
        <v>6700.519789863778</v>
      </c>
      <c r="AO135" s="173"/>
      <c r="AP135" s="173"/>
      <c r="AQ135" s="69"/>
      <c r="AR135" s="69"/>
      <c r="AS135" s="69"/>
      <c r="AT135" s="69"/>
      <c r="AU135" s="69"/>
      <c r="AV135" s="69"/>
      <c r="AW135" s="69"/>
      <c r="AX135" s="108"/>
      <c r="CJ135" s="33"/>
      <c r="CK135" s="33"/>
      <c r="CL135" s="33"/>
      <c r="CM135" s="33"/>
      <c r="CN135" s="33"/>
      <c r="CP135" s="174"/>
      <c r="CQ135" s="87"/>
    </row>
    <row r="136" spans="1:95" x14ac:dyDescent="0.3">
      <c r="A136" s="35" t="s">
        <v>32</v>
      </c>
      <c r="B136" s="68"/>
      <c r="C136" s="171"/>
      <c r="D136" s="171"/>
      <c r="E136" s="171"/>
      <c r="F136" s="172">
        <f>'[24]Segments Analysis in USD'!F136*'[24]Historical Financials in USD'!G$8</f>
        <v>5175.0055056407837</v>
      </c>
      <c r="G136" s="172">
        <f>'[24]Segments Analysis in USD'!G136*'[24]Historical Financials in USD'!H$8</f>
        <v>5103.9867498535223</v>
      </c>
      <c r="H136" s="172">
        <f>'[24]Segments Analysis in USD'!H136*'[24]Historical Financials in USD'!I$8</f>
        <v>5446.1351780917967</v>
      </c>
      <c r="I136" s="172">
        <f>'[24]Segments Analysis in USD'!I136*'[24]Historical Financials in USD'!J$8</f>
        <v>6167.8240412667028</v>
      </c>
      <c r="J136" s="70">
        <f>'[24]Segments Analysis in USD'!J136*'[24]Historical Financials in USD'!K$8</f>
        <v>8053.4353708793542</v>
      </c>
      <c r="K136" s="70"/>
      <c r="L136" s="23">
        <v>10403.528641292252</v>
      </c>
      <c r="M136" s="172"/>
      <c r="N136" s="172"/>
      <c r="O136" s="172"/>
      <c r="P136" s="172"/>
      <c r="Q136" s="172">
        <f>'[24]Segments Analysis in USD'!Q136*Q$142</f>
        <v>1199.8907613777953</v>
      </c>
      <c r="R136" s="172">
        <f>('[24]Segments Analysis in USD'!Q136+'[24]Segments Analysis in USD'!R136)*R$142-Q136</f>
        <v>1397.0850393549706</v>
      </c>
      <c r="S136" s="172">
        <f>('[24]Segments Analysis in USD'!Q136+'[24]Segments Analysis in USD'!R136+'[24]Segments Analysis in USD'!S136)*S$142-R136-Q136</f>
        <v>1240.7783471909981</v>
      </c>
      <c r="T136" s="172">
        <f t="shared" si="123"/>
        <v>1337.2513577170193</v>
      </c>
      <c r="U136" s="172">
        <f>'[24]Segments Analysis in USD'!U136*U$142</f>
        <v>1211.6686554101798</v>
      </c>
      <c r="V136" s="172">
        <f>('[24]Segments Analysis in USD'!U136+'[24]Segments Analysis in USD'!V136)*V$142-U136</f>
        <v>1361.4518667984253</v>
      </c>
      <c r="W136" s="172">
        <f>('[24]Segments Analysis in USD'!U136+'[24]Segments Analysis in USD'!V136+'[24]Segments Analysis in USD'!W136)*W$142-V136-U136</f>
        <v>1284.6863102992174</v>
      </c>
      <c r="X136" s="172">
        <f t="shared" si="124"/>
        <v>1246.1799173456998</v>
      </c>
      <c r="Y136" s="172">
        <f>'[24]Segments Analysis in USD'!Y136*Y$142</f>
        <v>1250.8566481610524</v>
      </c>
      <c r="Z136" s="172">
        <f>('[24]Segments Analysis in USD'!Y136+'[24]Segments Analysis in USD'!Z136)*Z$142-Y136</f>
        <v>1555.2258492205656</v>
      </c>
      <c r="AA136" s="172">
        <f>('[24]Segments Analysis in USD'!Y136+'[24]Segments Analysis in USD'!Z136+'[24]Segments Analysis in USD'!AA136)*AA$142-Z136-Y136</f>
        <v>1353.655688617635</v>
      </c>
      <c r="AB136" s="172">
        <f t="shared" si="125"/>
        <v>1286.3969920925438</v>
      </c>
      <c r="AC136" s="172">
        <f>'[24]Segments Analysis in USD'!AC136*AC$142</f>
        <v>1447.4479089265774</v>
      </c>
      <c r="AD136" s="172">
        <f>('[24]Segments Analysis in USD'!AC136+'[24]Segments Analysis in USD'!AD136)*AD$142-AC136</f>
        <v>1589.3940323773377</v>
      </c>
      <c r="AE136" s="172">
        <f>('[24]Segments Analysis in USD'!AC136+'[24]Segments Analysis in USD'!AD136+'[24]Segments Analysis in USD'!AE136)*AE$142-AD136-AC136</f>
        <v>1516.3352744621648</v>
      </c>
      <c r="AF136" s="70">
        <f t="shared" si="126"/>
        <v>1614.646825500623</v>
      </c>
      <c r="AG136" s="72">
        <f>'[24]Segments Analysis in USD'!AG136*AG$142</f>
        <v>1634.6484880997809</v>
      </c>
      <c r="AH136" s="70">
        <f>('[24]Segments Analysis in USD'!AG136+'[24]Segments Analysis in USD'!AH136)*AH$142-AG136</f>
        <v>1904.5752401648019</v>
      </c>
      <c r="AI136" s="70">
        <f>('[24]Segments Analysis in USD'!AG136+'[24]Segments Analysis in USD'!AH136+'[24]Segments Analysis in USD'!AI136)*AI$142-AH136-AG136</f>
        <v>1969.5339199227046</v>
      </c>
      <c r="AJ136" s="70">
        <f t="shared" si="127"/>
        <v>2544.6777226920667</v>
      </c>
      <c r="AK136" s="70">
        <v>2674.9929164361597</v>
      </c>
      <c r="AL136" s="70">
        <v>2995.5071421033822</v>
      </c>
      <c r="AM136" s="70">
        <v>2425.8986186757397</v>
      </c>
      <c r="AN136" s="71">
        <f t="shared" si="128"/>
        <v>2307.1299640769703</v>
      </c>
      <c r="AO136" s="173"/>
      <c r="AP136" s="173"/>
      <c r="AQ136" s="69"/>
      <c r="AR136" s="69"/>
      <c r="AS136" s="69"/>
      <c r="AT136" s="69"/>
      <c r="AU136" s="69"/>
      <c r="AV136" s="69"/>
      <c r="AW136" s="69"/>
      <c r="AX136" s="108"/>
      <c r="CJ136" s="33"/>
      <c r="CK136" s="33"/>
      <c r="CL136" s="33"/>
      <c r="CM136" s="33"/>
      <c r="CN136" s="33"/>
      <c r="CP136" s="174"/>
      <c r="CQ136" s="87"/>
    </row>
    <row r="137" spans="1:95" x14ac:dyDescent="0.3">
      <c r="A137" s="35" t="s">
        <v>33</v>
      </c>
      <c r="B137" s="68"/>
      <c r="C137" s="171"/>
      <c r="D137" s="171"/>
      <c r="E137" s="171"/>
      <c r="F137" s="172">
        <f>'[24]Segments Analysis in USD'!F137*'[24]Historical Financials in USD'!G$8</f>
        <v>60734.929831110581</v>
      </c>
      <c r="G137" s="172">
        <f>'[24]Segments Analysis in USD'!G137*'[24]Historical Financials in USD'!H$8</f>
        <v>63896.703276638516</v>
      </c>
      <c r="H137" s="172">
        <f>'[24]Segments Analysis in USD'!H137*'[24]Historical Financials in USD'!I$8</f>
        <v>64291.65843692491</v>
      </c>
      <c r="I137" s="172">
        <f>'[24]Segments Analysis in USD'!I137*'[24]Historical Financials in USD'!J$8</f>
        <v>71671.860811654464</v>
      </c>
      <c r="J137" s="70">
        <f>'[24]Segments Analysis in USD'!J137*'[24]Historical Financials in USD'!K$8</f>
        <v>88782.784646561035</v>
      </c>
      <c r="K137" s="70"/>
      <c r="L137" s="23">
        <v>97890.463156856931</v>
      </c>
      <c r="M137" s="172"/>
      <c r="N137" s="172"/>
      <c r="O137" s="172"/>
      <c r="P137" s="172"/>
      <c r="Q137" s="172">
        <f>'[24]Segments Analysis in USD'!Q137*Q$142</f>
        <v>13238.843856147376</v>
      </c>
      <c r="R137" s="172">
        <f>('[24]Segments Analysis in USD'!Q137+'[24]Segments Analysis in USD'!R137)*R$142-Q137</f>
        <v>15794.230547785768</v>
      </c>
      <c r="S137" s="172">
        <f>('[24]Segments Analysis in USD'!Q137+'[24]Segments Analysis in USD'!R137+'[24]Segments Analysis in USD'!S137)*S$142-R137-Q137</f>
        <v>15961.924971594772</v>
      </c>
      <c r="T137" s="172">
        <f t="shared" si="123"/>
        <v>15739.930455582667</v>
      </c>
      <c r="U137" s="172">
        <f>'[24]Segments Analysis in USD'!U137*U$142</f>
        <v>14614.554601769996</v>
      </c>
      <c r="V137" s="172">
        <f>('[24]Segments Analysis in USD'!U137+'[24]Segments Analysis in USD'!V137)*V$142-U137</f>
        <v>16367.560865406223</v>
      </c>
      <c r="W137" s="172">
        <f>('[24]Segments Analysis in USD'!U137+'[24]Segments Analysis in USD'!V137+'[24]Segments Analysis in USD'!W137)*W$142-V137-U137</f>
        <v>16395.56572473175</v>
      </c>
      <c r="X137" s="172">
        <f t="shared" si="124"/>
        <v>16519.022084730546</v>
      </c>
      <c r="Y137" s="172">
        <f>'[24]Segments Analysis in USD'!Y137*Y$142</f>
        <v>16417.750998777901</v>
      </c>
      <c r="Z137" s="172">
        <f>('[24]Segments Analysis in USD'!Y137+'[24]Segments Analysis in USD'!Z137)*Z$142-Y137</f>
        <v>16377.893992265108</v>
      </c>
      <c r="AA137" s="172">
        <f>('[24]Segments Analysis in USD'!Y137+'[24]Segments Analysis in USD'!Z137+'[24]Segments Analysis in USD'!AA137)*AA$142-Z137-Y137</f>
        <v>15438.944404809277</v>
      </c>
      <c r="AB137" s="172">
        <f t="shared" si="125"/>
        <v>16057.069041072624</v>
      </c>
      <c r="AC137" s="172">
        <f>'[24]Segments Analysis in USD'!AC137*AC$142</f>
        <v>17754.896006424668</v>
      </c>
      <c r="AD137" s="172">
        <f>('[24]Segments Analysis in USD'!AC137+'[24]Segments Analysis in USD'!AD137)*AD$142-AC137</f>
        <v>16861.990593153885</v>
      </c>
      <c r="AE137" s="172">
        <f>('[24]Segments Analysis in USD'!AC137+'[24]Segments Analysis in USD'!AD137+'[24]Segments Analysis in USD'!AE137)*AE$142-AD137-AC137</f>
        <v>18001.735238393547</v>
      </c>
      <c r="AF137" s="70">
        <f t="shared" si="126"/>
        <v>19053.238973682368</v>
      </c>
      <c r="AG137" s="72">
        <f>'[24]Segments Analysis in USD'!AG137*AG$142</f>
        <v>20375.780992423148</v>
      </c>
      <c r="AH137" s="70">
        <f>('[24]Segments Analysis in USD'!AG137+'[24]Segments Analysis in USD'!AH137)*AH$142-AG137</f>
        <v>20254.055995535069</v>
      </c>
      <c r="AI137" s="70">
        <f>('[24]Segments Analysis in USD'!AG137+'[24]Segments Analysis in USD'!AH137+'[24]Segments Analysis in USD'!AI137)*AI$142-AH137-AG137</f>
        <v>23498.203643522174</v>
      </c>
      <c r="AJ137" s="70">
        <f t="shared" si="127"/>
        <v>24654.744015080643</v>
      </c>
      <c r="AK137" s="70">
        <v>24987.031369994307</v>
      </c>
      <c r="AL137" s="70">
        <v>24347.746564391637</v>
      </c>
      <c r="AM137" s="70">
        <v>26380.669023883063</v>
      </c>
      <c r="AN137" s="71">
        <f t="shared" si="128"/>
        <v>22175.016198587924</v>
      </c>
      <c r="AO137" s="173"/>
      <c r="AP137" s="173"/>
      <c r="AQ137" s="69"/>
      <c r="AR137" s="69"/>
      <c r="AS137" s="69"/>
      <c r="AT137" s="69"/>
      <c r="AU137" s="69"/>
      <c r="AV137" s="69"/>
      <c r="AW137" s="69"/>
      <c r="AX137" s="108"/>
      <c r="CJ137" s="33"/>
      <c r="CK137" s="33"/>
      <c r="CL137" s="33"/>
      <c r="CM137" s="33"/>
      <c r="CN137" s="33"/>
      <c r="CP137" s="165"/>
      <c r="CQ137" s="87"/>
    </row>
    <row r="138" spans="1:95" x14ac:dyDescent="0.3">
      <c r="A138" s="35" t="s">
        <v>25</v>
      </c>
      <c r="B138" s="68"/>
      <c r="C138" s="171"/>
      <c r="D138" s="171"/>
      <c r="E138" s="171"/>
      <c r="F138" s="69">
        <f>'[24]Segments Analysis in USD'!F138*'[24]Historical Financials in USD'!G$8</f>
        <v>-17542.62145978861</v>
      </c>
      <c r="G138" s="69">
        <f>'[24]Segments Analysis in USD'!G138*'[24]Historical Financials in USD'!H$8</f>
        <v>-14921.488018134369</v>
      </c>
      <c r="H138" s="69">
        <f>'[24]Segments Analysis in USD'!H138*'[24]Historical Financials in USD'!I$8</f>
        <v>-15414.292150136562</v>
      </c>
      <c r="I138" s="69">
        <f>'[24]Segments Analysis in USD'!I138*'[24]Historical Financials in USD'!J$8</f>
        <v>-19049.84346548366</v>
      </c>
      <c r="J138" s="69">
        <f>'[24]Segments Analysis in USD'!J138*'[24]Historical Financials in USD'!K$8</f>
        <v>-24688.758008199176</v>
      </c>
      <c r="K138" s="69"/>
      <c r="L138" s="23">
        <v>-30863.734641583604</v>
      </c>
      <c r="M138" s="69"/>
      <c r="N138" s="69"/>
      <c r="O138" s="69"/>
      <c r="P138" s="69"/>
      <c r="Q138" s="69">
        <f>'[24]Segments Analysis in USD'!Q138*Q$142</f>
        <v>-4267.7697340981676</v>
      </c>
      <c r="R138" s="69">
        <f>('[24]Segments Analysis in USD'!Q138+'[24]Segments Analysis in USD'!R138)*R$142-Q138</f>
        <v>-4420.6789000075232</v>
      </c>
      <c r="S138" s="69">
        <f>('[24]Segments Analysis in USD'!Q138+'[24]Segments Analysis in USD'!R138+'[24]Segments Analysis in USD'!S138)*S$142-R138-Q138</f>
        <v>-4751.2905078709309</v>
      </c>
      <c r="T138" s="69">
        <f t="shared" si="123"/>
        <v>-4102.8823178119892</v>
      </c>
      <c r="U138" s="69">
        <f>'[24]Segments Analysis in USD'!U138*U$142</f>
        <v>-3314.3824828681286</v>
      </c>
      <c r="V138" s="69">
        <f>('[24]Segments Analysis in USD'!U138+'[24]Segments Analysis in USD'!V138)*V$142-U138</f>
        <v>-4345.8063383910121</v>
      </c>
      <c r="W138" s="69">
        <f>('[24]Segments Analysis in USD'!U138+'[24]Segments Analysis in USD'!V138+'[24]Segments Analysis in USD'!W138)*W$142-V138-U138</f>
        <v>-3857.9419599225653</v>
      </c>
      <c r="X138" s="69">
        <f t="shared" si="124"/>
        <v>-3403.3572369526628</v>
      </c>
      <c r="Y138" s="69">
        <f>'[24]Segments Analysis in USD'!Y138*Y$142</f>
        <v>-3217.9739789196665</v>
      </c>
      <c r="Z138" s="69">
        <f>('[24]Segments Analysis in USD'!Y138+'[24]Segments Analysis in USD'!Z138)*Z$142-Y138</f>
        <v>-4058.0172054007508</v>
      </c>
      <c r="AA138" s="69">
        <f>('[24]Segments Analysis in USD'!Y138+'[24]Segments Analysis in USD'!Z138+'[24]Segments Analysis in USD'!AA138)*AA$142-Z138-Y138</f>
        <v>-3972.9529489674715</v>
      </c>
      <c r="AB138" s="69">
        <f t="shared" si="125"/>
        <v>-4165.3480168486731</v>
      </c>
      <c r="AC138" s="69">
        <f>'[24]Segments Analysis in USD'!AC138*AC$142</f>
        <v>-4739.7677431203701</v>
      </c>
      <c r="AD138" s="69">
        <f>('[24]Segments Analysis in USD'!AC138+'[24]Segments Analysis in USD'!AD138)*AD$142-AC138</f>
        <v>-4540.4239691490438</v>
      </c>
      <c r="AE138" s="69">
        <f>('[24]Segments Analysis in USD'!AC138+'[24]Segments Analysis in USD'!AD138+'[24]Segments Analysis in USD'!AE138)*AE$142-AD138-AC138</f>
        <v>-4820.3280962347453</v>
      </c>
      <c r="AF138" s="69">
        <f t="shared" si="126"/>
        <v>-4949.3236569795008</v>
      </c>
      <c r="AG138" s="68">
        <f>'[24]Segments Analysis in USD'!AG138*AG$142</f>
        <v>-5120.0619578852165</v>
      </c>
      <c r="AH138" s="69">
        <f>('[24]Segments Analysis in USD'!AG138+'[24]Segments Analysis in USD'!AH138)*AH$142-AG138</f>
        <v>-5500.8143648428832</v>
      </c>
      <c r="AI138" s="69">
        <f>('[24]Segments Analysis in USD'!AG138+'[24]Segments Analysis in USD'!AH138+'[24]Segments Analysis in USD'!AI138)*AI$142-AH138-AG138</f>
        <v>-6320.2415025529754</v>
      </c>
      <c r="AJ138" s="69">
        <f t="shared" si="127"/>
        <v>-7747.6401829181013</v>
      </c>
      <c r="AK138" s="69">
        <v>-8963.2055369999871</v>
      </c>
      <c r="AL138" s="69">
        <v>-7922.8284989107251</v>
      </c>
      <c r="AM138" s="69">
        <v>-7287.3627218775382</v>
      </c>
      <c r="AN138" s="71">
        <f t="shared" si="128"/>
        <v>-6690.3378837953533</v>
      </c>
      <c r="AO138" s="173"/>
      <c r="AP138" s="173"/>
      <c r="AQ138" s="69"/>
      <c r="AR138" s="69"/>
      <c r="AS138" s="69"/>
      <c r="AT138" s="69"/>
      <c r="AU138" s="69"/>
      <c r="AV138" s="69"/>
      <c r="AW138" s="69"/>
      <c r="AX138" s="108"/>
      <c r="CJ138" s="33"/>
      <c r="CK138" s="33"/>
      <c r="CL138" s="33"/>
      <c r="CM138" s="33"/>
      <c r="CN138" s="33"/>
      <c r="CP138" s="174"/>
      <c r="CQ138" s="87"/>
    </row>
    <row r="139" spans="1:95" x14ac:dyDescent="0.3">
      <c r="A139" s="131"/>
      <c r="B139" s="130"/>
      <c r="C139" s="169"/>
      <c r="D139" s="169"/>
      <c r="E139" s="131"/>
      <c r="F139" s="131">
        <f t="shared" ref="F139:J139" si="129">F35-F132</f>
        <v>0</v>
      </c>
      <c r="G139" s="131">
        <f t="shared" si="129"/>
        <v>4.2254806088749319E-2</v>
      </c>
      <c r="H139" s="131">
        <f t="shared" si="129"/>
        <v>0</v>
      </c>
      <c r="I139" s="131">
        <f t="shared" si="129"/>
        <v>0</v>
      </c>
      <c r="J139" s="131">
        <f t="shared" si="129"/>
        <v>0</v>
      </c>
      <c r="K139" s="131"/>
      <c r="L139" s="119">
        <f>L35-L132</f>
        <v>3.0877412064000964E-4</v>
      </c>
      <c r="M139" s="131"/>
      <c r="N139" s="131"/>
      <c r="O139" s="131"/>
      <c r="P139" s="131"/>
      <c r="Q139" s="131">
        <f>Q35-Q132</f>
        <v>6.3280860485974699E-3</v>
      </c>
      <c r="R139" s="131">
        <f t="shared" ref="R139:T139" si="130">R35-R132</f>
        <v>0.14311592282319907</v>
      </c>
      <c r="S139" s="131">
        <f t="shared" si="130"/>
        <v>0.18668359665025491</v>
      </c>
      <c r="T139" s="131">
        <f t="shared" si="130"/>
        <v>-0.1307625104818726</v>
      </c>
      <c r="U139" s="131">
        <f>U35-U132</f>
        <v>3.3552593828062527E-2</v>
      </c>
      <c r="V139" s="131">
        <f t="shared" ref="V139:X139" si="131">V35-V132</f>
        <v>-3.3423685672460124E-2</v>
      </c>
      <c r="W139" s="131">
        <f t="shared" si="131"/>
        <v>3.7185331464570481E-2</v>
      </c>
      <c r="X139" s="131">
        <f t="shared" si="131"/>
        <v>-3.6521013680612668E-2</v>
      </c>
      <c r="Y139" s="131">
        <f>Y35-Y132</f>
        <v>0</v>
      </c>
      <c r="Z139" s="131">
        <f t="shared" ref="Z139:AB139" si="132">Z35-Z132</f>
        <v>0</v>
      </c>
      <c r="AA139" s="131">
        <f t="shared" si="132"/>
        <v>-9.5761656848480925E-4</v>
      </c>
      <c r="AB139" s="131">
        <f t="shared" si="132"/>
        <v>-4.8059261389425956E-2</v>
      </c>
      <c r="AC139" s="131">
        <f>AC35-AC132</f>
        <v>-9.5233779153204523E-2</v>
      </c>
      <c r="AD139" s="131">
        <f t="shared" ref="AD139:AK139" si="133">AD35-AD132</f>
        <v>9.5018843610887416E-2</v>
      </c>
      <c r="AE139" s="131">
        <f t="shared" si="133"/>
        <v>-6.2667646852787584E-4</v>
      </c>
      <c r="AF139" s="131">
        <f t="shared" si="133"/>
        <v>4.0806339529808611E-4</v>
      </c>
      <c r="AG139" s="130">
        <f>AG35-AG132</f>
        <v>1.8376797379460186E-4</v>
      </c>
      <c r="AH139" s="131">
        <f>AH35-AH132</f>
        <v>-6.2068950501270592E-4</v>
      </c>
      <c r="AI139" s="131">
        <f t="shared" si="133"/>
        <v>4.426335945026949E-4</v>
      </c>
      <c r="AJ139" s="131">
        <f t="shared" si="133"/>
        <v>2.9664268367923796E-5</v>
      </c>
      <c r="AK139" s="131">
        <f t="shared" si="133"/>
        <v>8.1605662096990272E-2</v>
      </c>
      <c r="AL139" s="131">
        <f>AL35-AL132</f>
        <v>-8.1363710283767432E-2</v>
      </c>
      <c r="AM139" s="131">
        <f>AM35-AM132</f>
        <v>-3.2373418798670173E-4</v>
      </c>
      <c r="AN139" s="119">
        <f>AN35-AN132</f>
        <v>3.9055649540387094E-4</v>
      </c>
      <c r="AO139" s="181"/>
      <c r="AP139" s="181"/>
      <c r="AQ139" s="179"/>
      <c r="AR139" s="179"/>
      <c r="AS139" s="179"/>
      <c r="AT139" s="179"/>
      <c r="AU139" s="179"/>
      <c r="AV139" s="179"/>
      <c r="AW139" s="179"/>
      <c r="AX139" s="179"/>
      <c r="CP139" s="180"/>
      <c r="CQ139" s="87"/>
    </row>
    <row r="140" spans="1:95" x14ac:dyDescent="0.3">
      <c r="A140" s="182" t="s">
        <v>74</v>
      </c>
      <c r="B140" s="151"/>
      <c r="C140" s="26"/>
      <c r="D140" s="26"/>
      <c r="E140" s="26"/>
      <c r="F140" s="98"/>
      <c r="G140" s="98"/>
      <c r="H140" s="98"/>
      <c r="I140" s="98"/>
      <c r="J140" s="98"/>
      <c r="K140" s="98"/>
      <c r="L140" s="102"/>
      <c r="AN140" s="161" t="s">
        <v>84</v>
      </c>
      <c r="CQ140" s="87"/>
    </row>
    <row r="141" spans="1:95" hidden="1" x14ac:dyDescent="0.3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184"/>
      <c r="N141" s="184" t="s">
        <v>34</v>
      </c>
      <c r="O141" s="184" t="s">
        <v>35</v>
      </c>
      <c r="P141" s="184" t="s">
        <v>36</v>
      </c>
      <c r="Q141" s="184" t="s">
        <v>37</v>
      </c>
      <c r="R141" s="184" t="s">
        <v>38</v>
      </c>
      <c r="S141" s="184" t="s">
        <v>39</v>
      </c>
      <c r="T141" s="184">
        <v>2014</v>
      </c>
      <c r="U141" s="184" t="s">
        <v>40</v>
      </c>
      <c r="V141" s="184" t="s">
        <v>41</v>
      </c>
      <c r="W141" s="184" t="s">
        <v>42</v>
      </c>
      <c r="X141" s="184">
        <v>2015</v>
      </c>
      <c r="Y141" s="184" t="s">
        <v>43</v>
      </c>
      <c r="Z141" s="184" t="s">
        <v>44</v>
      </c>
      <c r="AA141" s="184" t="s">
        <v>45</v>
      </c>
      <c r="AB141" s="184">
        <v>2016</v>
      </c>
      <c r="AC141" s="184" t="s">
        <v>46</v>
      </c>
      <c r="AD141" s="184" t="s">
        <v>47</v>
      </c>
      <c r="AE141" s="184" t="s">
        <v>48</v>
      </c>
      <c r="AF141" s="184">
        <v>2017</v>
      </c>
      <c r="AG141" s="184" t="s">
        <v>49</v>
      </c>
      <c r="AH141" s="184" t="s">
        <v>50</v>
      </c>
      <c r="AI141" s="184" t="s">
        <v>51</v>
      </c>
      <c r="AJ141" s="184">
        <v>2018</v>
      </c>
      <c r="AK141" s="184" t="s">
        <v>52</v>
      </c>
      <c r="AL141" s="184" t="s">
        <v>53</v>
      </c>
      <c r="AM141" s="184" t="s">
        <v>54</v>
      </c>
      <c r="AN141" s="184"/>
      <c r="AO141" s="185"/>
      <c r="AP141" s="185"/>
      <c r="AQ141" s="184"/>
      <c r="AR141" s="184"/>
      <c r="AS141" s="184"/>
      <c r="AT141" s="184"/>
      <c r="AU141" s="184"/>
      <c r="AV141" s="184"/>
      <c r="AW141" s="184"/>
      <c r="AX141" s="184"/>
      <c r="CP141" s="186"/>
      <c r="CQ141" s="87"/>
    </row>
    <row r="142" spans="1:95" hidden="1" x14ac:dyDescent="0.3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187"/>
      <c r="N142" s="187">
        <v>29.855</v>
      </c>
      <c r="O142" s="187">
        <v>30.411000000000001</v>
      </c>
      <c r="P142" s="187">
        <v>30.729785714285729</v>
      </c>
      <c r="Q142" s="187">
        <v>32.66654193548387</v>
      </c>
      <c r="R142" s="187">
        <v>32.562859504132227</v>
      </c>
      <c r="S142" s="187">
        <v>32.405900000000003</v>
      </c>
      <c r="T142" s="187">
        <v>32.480800000000002</v>
      </c>
      <c r="U142" s="187">
        <v>32.646173770491792</v>
      </c>
      <c r="V142" s="187">
        <v>32.9559</v>
      </c>
      <c r="W142" s="187">
        <v>33.756192817679548</v>
      </c>
      <c r="X142" s="187">
        <v>34.286106172839489</v>
      </c>
      <c r="Y142" s="187">
        <v>35.646999999999998</v>
      </c>
      <c r="Z142" s="187">
        <v>35.4758</v>
      </c>
      <c r="AA142" s="187">
        <v>35.255600000000001</v>
      </c>
      <c r="AB142" s="187">
        <v>35.289706557377052</v>
      </c>
      <c r="AC142" s="187">
        <v>35.106046774193558</v>
      </c>
      <c r="AD142" s="187">
        <v>34.7029</v>
      </c>
      <c r="AE142" s="187">
        <v>34.255000000000003</v>
      </c>
      <c r="AF142" s="187">
        <v>33.933399999999999</v>
      </c>
      <c r="AG142" s="187">
        <v>31.542200000000001</v>
      </c>
      <c r="AH142" s="187">
        <v>31.741199999999999</v>
      </c>
      <c r="AI142" s="187">
        <v>32.1569</v>
      </c>
      <c r="AJ142" s="187">
        <v>32.322000000000003</v>
      </c>
      <c r="AK142" s="187"/>
      <c r="AL142" s="187"/>
      <c r="AM142" s="187"/>
      <c r="AN142" s="187"/>
      <c r="AO142" s="188"/>
      <c r="AP142" s="188"/>
      <c r="AQ142" s="187"/>
      <c r="AR142" s="187"/>
      <c r="AS142" s="187"/>
      <c r="AT142" s="187"/>
      <c r="AU142" s="187"/>
      <c r="AV142" s="187"/>
      <c r="AW142" s="187"/>
      <c r="AX142" s="187"/>
      <c r="CP142" s="189"/>
      <c r="CQ142" s="87"/>
    </row>
    <row r="143" spans="1:95" x14ac:dyDescent="0.3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CQ143" s="87"/>
    </row>
    <row r="144" spans="1:95" x14ac:dyDescent="0.3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CQ144" s="87"/>
    </row>
    <row r="145" spans="2:95" x14ac:dyDescent="0.3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CQ145" s="87"/>
    </row>
    <row r="146" spans="2:95" x14ac:dyDescent="0.3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CQ146" s="87"/>
    </row>
    <row r="147" spans="2:95" x14ac:dyDescent="0.3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CQ147" s="87"/>
    </row>
    <row r="148" spans="2:95" x14ac:dyDescent="0.3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CQ148" s="87"/>
    </row>
    <row r="149" spans="2:95" x14ac:dyDescent="0.3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CQ149" s="87"/>
    </row>
    <row r="150" spans="2:95" x14ac:dyDescent="0.3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CQ150" s="87"/>
    </row>
    <row r="151" spans="2:95" x14ac:dyDescent="0.3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CQ151" s="87"/>
    </row>
    <row r="152" spans="2:95" x14ac:dyDescent="0.3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CQ152" s="87"/>
    </row>
    <row r="153" spans="2:95" x14ac:dyDescent="0.3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CQ153" s="87"/>
    </row>
    <row r="154" spans="2:95" x14ac:dyDescent="0.3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CQ154" s="87"/>
    </row>
    <row r="155" spans="2:95" x14ac:dyDescent="0.3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CQ155" s="87"/>
    </row>
    <row r="156" spans="2:95" x14ac:dyDescent="0.3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CQ156" s="87"/>
    </row>
    <row r="157" spans="2:95" x14ac:dyDescent="0.3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CQ157" s="87"/>
    </row>
    <row r="158" spans="2:95" x14ac:dyDescent="0.3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CQ158" s="87"/>
    </row>
    <row r="159" spans="2:95" x14ac:dyDescent="0.3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CQ159" s="87"/>
    </row>
    <row r="160" spans="2:95" x14ac:dyDescent="0.3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CQ160" s="87"/>
    </row>
    <row r="161" spans="2:95" x14ac:dyDescent="0.3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CQ161" s="87"/>
    </row>
    <row r="162" spans="2:95" x14ac:dyDescent="0.3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CQ162" s="87"/>
    </row>
    <row r="163" spans="2:95" x14ac:dyDescent="0.3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CQ163" s="87"/>
    </row>
    <row r="164" spans="2:95" x14ac:dyDescent="0.3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CQ164" s="87"/>
    </row>
    <row r="165" spans="2:95" x14ac:dyDescent="0.3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CQ165" s="87"/>
    </row>
    <row r="166" spans="2:95" x14ac:dyDescent="0.3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CQ166" s="87"/>
    </row>
    <row r="167" spans="2:95" x14ac:dyDescent="0.3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CQ167" s="87"/>
    </row>
    <row r="168" spans="2:95" x14ac:dyDescent="0.3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CQ168" s="87"/>
    </row>
    <row r="169" spans="2:95" x14ac:dyDescent="0.3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CQ169" s="87"/>
    </row>
    <row r="170" spans="2:95" x14ac:dyDescent="0.3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CQ170" s="87"/>
    </row>
    <row r="171" spans="2:95" x14ac:dyDescent="0.3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CQ171" s="87"/>
    </row>
    <row r="172" spans="2:95" x14ac:dyDescent="0.3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CQ172" s="87"/>
    </row>
    <row r="173" spans="2:95" x14ac:dyDescent="0.3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CQ173" s="87"/>
    </row>
    <row r="174" spans="2:95" x14ac:dyDescent="0.3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CQ174" s="87"/>
    </row>
    <row r="175" spans="2:95" x14ac:dyDescent="0.3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CQ175" s="87"/>
    </row>
    <row r="176" spans="2:95" x14ac:dyDescent="0.3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2:12" x14ac:dyDescent="0.3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2:12" x14ac:dyDescent="0.3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2:12" x14ac:dyDescent="0.3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2:12" x14ac:dyDescent="0.3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2:12" x14ac:dyDescent="0.3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2:12" x14ac:dyDescent="0.3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2:12" x14ac:dyDescent="0.3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2:12" x14ac:dyDescent="0.3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2:12" x14ac:dyDescent="0.3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2:12" x14ac:dyDescent="0.3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2:12" x14ac:dyDescent="0.3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2:12" x14ac:dyDescent="0.3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2:12" x14ac:dyDescent="0.3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2:12" x14ac:dyDescent="0.3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2:12" x14ac:dyDescent="0.3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2:12" x14ac:dyDescent="0.3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2:12" x14ac:dyDescent="0.3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2:12" x14ac:dyDescent="0.3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</sheetData>
  <pageMargins left="0" right="0" top="0" bottom="0" header="0" footer="0"/>
  <pageSetup paperSize="9" scale="4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Segment Analysis in THB</vt:lpstr>
      <vt:lpstr>'Segment Analysis in THB'!Print_Area</vt:lpstr>
      <vt:lpstr>'Segment Analysis in THB'!Print_Titles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Nitchanan Yaem-Uthai</dc:creator>
  <cp:lastModifiedBy>Nitchanan Yaem-Uthai</cp:lastModifiedBy>
  <dcterms:created xsi:type="dcterms:W3CDTF">2020-02-27T03:23:40Z</dcterms:created>
  <dcterms:modified xsi:type="dcterms:W3CDTF">2020-02-27T03:46:31Z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